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9" i="1" l="1"/>
  <c r="P32" i="1"/>
  <c r="P14" i="1"/>
  <c r="P16" i="1"/>
  <c r="P15" i="1"/>
  <c r="N32" i="1"/>
  <c r="I32" i="1"/>
  <c r="K16" i="1"/>
  <c r="K25" i="1"/>
  <c r="K29" i="1"/>
  <c r="L16" i="1"/>
  <c r="M29" i="1" l="1"/>
  <c r="L29" i="1"/>
  <c r="L25" i="1"/>
  <c r="L32" i="1" s="1"/>
  <c r="J15" i="1" l="1"/>
  <c r="M12" i="1" l="1"/>
  <c r="M16" i="1" s="1"/>
  <c r="I13" i="1"/>
  <c r="I12" i="1"/>
  <c r="I11" i="1"/>
  <c r="I7" i="1"/>
  <c r="G13" i="1"/>
  <c r="G14" i="1"/>
  <c r="I14" i="1" s="1"/>
  <c r="G10" i="1"/>
  <c r="G11" i="1" s="1"/>
  <c r="G3" i="1"/>
  <c r="I3" i="1" s="1"/>
  <c r="G4" i="1"/>
  <c r="I4" i="1" s="1"/>
  <c r="N4" i="1" l="1"/>
  <c r="N12" i="1"/>
  <c r="N13" i="1"/>
  <c r="N10" i="1"/>
  <c r="N14" i="1"/>
  <c r="N7" i="1"/>
  <c r="N11" i="1"/>
  <c r="N3" i="1"/>
  <c r="I10" i="1"/>
  <c r="G24" i="1"/>
  <c r="G23" i="1"/>
  <c r="I23" i="1" s="1"/>
  <c r="N23" i="1" s="1"/>
  <c r="G8" i="1"/>
  <c r="I8" i="1" s="1"/>
  <c r="G5" i="1"/>
  <c r="I24" i="1" l="1"/>
  <c r="G26" i="1"/>
  <c r="G20" i="1"/>
  <c r="I5" i="1"/>
  <c r="N8" i="1"/>
  <c r="G6" i="1"/>
  <c r="G17" i="1"/>
  <c r="I17" i="1" s="1"/>
  <c r="G21" i="1"/>
  <c r="I21" i="1" s="1"/>
  <c r="N21" i="1" l="1"/>
  <c r="G9" i="1"/>
  <c r="I9" i="1" s="1"/>
  <c r="I6" i="1"/>
  <c r="N5" i="1"/>
  <c r="I26" i="1"/>
  <c r="G27" i="1"/>
  <c r="N17" i="1"/>
  <c r="G22" i="1"/>
  <c r="I22" i="1" s="1"/>
  <c r="I20" i="1"/>
  <c r="N24" i="1"/>
  <c r="G19" i="1"/>
  <c r="I19" i="1" s="1"/>
  <c r="G18" i="1"/>
  <c r="I18" i="1" s="1"/>
  <c r="N19" i="1" l="1"/>
  <c r="N22" i="1"/>
  <c r="N6" i="1"/>
  <c r="N26" i="1"/>
  <c r="N9" i="1"/>
  <c r="N16" i="1"/>
  <c r="N18" i="1"/>
  <c r="N25" i="1" s="1"/>
  <c r="N20" i="1"/>
  <c r="G28" i="1"/>
  <c r="I27" i="1"/>
  <c r="J1" i="1"/>
  <c r="J9" i="1" s="1"/>
  <c r="J26" i="1" l="1"/>
  <c r="J20" i="1"/>
  <c r="J22" i="1"/>
  <c r="J27" i="1"/>
  <c r="N27" i="1"/>
  <c r="J12" i="1"/>
  <c r="J4" i="1"/>
  <c r="J7" i="1"/>
  <c r="J3" i="1"/>
  <c r="J11" i="1"/>
  <c r="J14" i="1"/>
  <c r="J13" i="1"/>
  <c r="J10" i="1"/>
  <c r="J23" i="1"/>
  <c r="J8" i="1"/>
  <c r="J21" i="1"/>
  <c r="J5" i="1"/>
  <c r="J24" i="1"/>
  <c r="J17" i="1"/>
  <c r="J25" i="1" s="1"/>
  <c r="I28" i="1"/>
  <c r="G29" i="1"/>
  <c r="J18" i="1"/>
  <c r="J6" i="1"/>
  <c r="J19" i="1"/>
  <c r="J28" i="1" l="1"/>
  <c r="J29" i="1" s="1"/>
  <c r="N28" i="1"/>
  <c r="N29" i="1" s="1"/>
  <c r="J16" i="1"/>
  <c r="C13" i="1"/>
  <c r="D29" i="1"/>
  <c r="E29" i="1"/>
  <c r="D25" i="1"/>
  <c r="E25" i="1"/>
  <c r="D16" i="1"/>
  <c r="E16" i="1"/>
  <c r="C17" i="1"/>
  <c r="J32" i="1" l="1"/>
  <c r="J33" i="1" s="1"/>
  <c r="E32" i="1"/>
  <c r="D32" i="1"/>
  <c r="C32" i="1"/>
  <c r="G25" i="1"/>
  <c r="G16" i="1"/>
  <c r="G32" i="1" l="1"/>
</calcChain>
</file>

<file path=xl/sharedStrings.xml><?xml version="1.0" encoding="utf-8"?>
<sst xmlns="http://schemas.openxmlformats.org/spreadsheetml/2006/main" count="66" uniqueCount="52">
  <si>
    <t>Тепл-и мин кВт</t>
  </si>
  <si>
    <t>Тепл-и МАХ кВт</t>
  </si>
  <si>
    <t>К-во окон/вн. Стен</t>
  </si>
  <si>
    <t>2/2</t>
  </si>
  <si>
    <t>1/2</t>
  </si>
  <si>
    <t>1/1</t>
  </si>
  <si>
    <t>0/0</t>
  </si>
  <si>
    <t>1/4</t>
  </si>
  <si>
    <t>3й Теплый чердак</t>
  </si>
  <si>
    <t xml:space="preserve">Батареи 55/45 dT=30C </t>
  </si>
  <si>
    <t>Теплые полы</t>
  </si>
  <si>
    <t>БКН на 160-200 литров</t>
  </si>
  <si>
    <t>кВт</t>
  </si>
  <si>
    <r>
      <t xml:space="preserve">КАМИН - топка Альфа 800 </t>
    </r>
    <r>
      <rPr>
        <b/>
        <sz val="10"/>
        <color theme="1"/>
        <rFont val="Arial"/>
        <family val="2"/>
        <charset val="204"/>
      </rPr>
      <t>15 кВт</t>
    </r>
  </si>
  <si>
    <t>Поротерм 440</t>
  </si>
  <si>
    <t>1й Этаж</t>
  </si>
  <si>
    <t>Бонолит 375</t>
  </si>
  <si>
    <t>2й Этаж</t>
  </si>
  <si>
    <t>Вата 200</t>
  </si>
  <si>
    <r>
      <t xml:space="preserve">Kermi FKO 11 500x900 </t>
    </r>
    <r>
      <rPr>
        <b/>
        <sz val="10"/>
        <color theme="1"/>
        <rFont val="Arial"/>
        <family val="2"/>
        <charset val="204"/>
      </rPr>
      <t>Сан узел</t>
    </r>
  </si>
  <si>
    <t>№</t>
  </si>
  <si>
    <t xml:space="preserve">4 контура (№1,4-8), каждый: длина 80, d=16, S~12м2, t~37С, шаг~15-20см,  </t>
  </si>
  <si>
    <t>http://slpl.ru/node/80</t>
  </si>
  <si>
    <r>
      <t xml:space="preserve">Kermi FKO 11 500x600 </t>
    </r>
    <r>
      <rPr>
        <b/>
        <sz val="10"/>
        <color theme="1"/>
        <rFont val="Arial"/>
        <family val="2"/>
        <charset val="204"/>
      </rPr>
      <t>Котельная</t>
    </r>
  </si>
  <si>
    <r>
      <t xml:space="preserve">Kermi FKO 11 500x600 </t>
    </r>
    <r>
      <rPr>
        <i/>
        <sz val="10"/>
        <color theme="1"/>
        <rFont val="Arial"/>
        <family val="2"/>
        <charset val="204"/>
      </rPr>
      <t>Сауна?</t>
    </r>
  </si>
  <si>
    <r>
      <t xml:space="preserve">Kermi FKO 22 500x1000 </t>
    </r>
    <r>
      <rPr>
        <b/>
        <sz val="10"/>
        <color theme="1"/>
        <rFont val="Arial"/>
        <family val="2"/>
        <charset val="204"/>
      </rPr>
      <t>Спальня</t>
    </r>
  </si>
  <si>
    <r>
      <t xml:space="preserve">Kermi FKO 11 500x600 </t>
    </r>
    <r>
      <rPr>
        <b/>
        <sz val="10"/>
        <color theme="1"/>
        <rFont val="Arial"/>
        <family val="2"/>
        <charset val="204"/>
      </rPr>
      <t>Коридор</t>
    </r>
  </si>
  <si>
    <r>
      <t xml:space="preserve">Kermi FKO 11 500x600 </t>
    </r>
    <r>
      <rPr>
        <b/>
        <sz val="10"/>
        <color theme="1"/>
        <rFont val="Arial"/>
        <family val="2"/>
        <charset val="204"/>
      </rPr>
      <t>Сан узел</t>
    </r>
  </si>
  <si>
    <r>
      <t xml:space="preserve">Kermi FKO 11 500x400 </t>
    </r>
    <r>
      <rPr>
        <b/>
        <sz val="10"/>
        <color theme="1"/>
        <rFont val="Arial"/>
        <family val="2"/>
        <charset val="204"/>
      </rPr>
      <t>Коридор</t>
    </r>
  </si>
  <si>
    <r>
      <t xml:space="preserve">Kermi FKO 22 - 500x1600 - </t>
    </r>
    <r>
      <rPr>
        <b/>
        <sz val="10"/>
        <color theme="1"/>
        <rFont val="Arial"/>
        <family val="2"/>
        <charset val="204"/>
      </rPr>
      <t>Спальня</t>
    </r>
  </si>
  <si>
    <t xml:space="preserve"> + Kermi FKO 11 - 500x400</t>
  </si>
  <si>
    <r>
      <t xml:space="preserve">Kermi FKO 22 500x1200 </t>
    </r>
    <r>
      <rPr>
        <b/>
        <sz val="10"/>
        <color theme="1"/>
        <rFont val="Arial"/>
        <family val="2"/>
        <charset val="204"/>
      </rPr>
      <t>Прихожая</t>
    </r>
  </si>
  <si>
    <t xml:space="preserve"> + Kermi FKO 22 - 500x500</t>
  </si>
  <si>
    <r>
      <t xml:space="preserve">Kermi FKO 22 - 500x500  </t>
    </r>
    <r>
      <rPr>
        <b/>
        <sz val="10"/>
        <color theme="1"/>
        <rFont val="Arial"/>
        <family val="2"/>
        <charset val="204"/>
      </rPr>
      <t>Кухня</t>
    </r>
  </si>
  <si>
    <t xml:space="preserve"> + радиатор в полу</t>
  </si>
  <si>
    <r>
      <t xml:space="preserve">Kermi FKO 22 500x1000 </t>
    </r>
    <r>
      <rPr>
        <b/>
        <sz val="10"/>
        <color theme="1"/>
        <rFont val="Arial"/>
        <family val="2"/>
        <charset val="204"/>
      </rPr>
      <t>Гостинная со 2м светом</t>
    </r>
  </si>
  <si>
    <t xml:space="preserve"> + Kermi FKO 22 - 500x2600</t>
  </si>
  <si>
    <r>
      <t xml:space="preserve">Kermi FKO 22 500x1000 </t>
    </r>
    <r>
      <rPr>
        <b/>
        <sz val="10"/>
        <color theme="1"/>
        <rFont val="Arial"/>
        <family val="2"/>
        <charset val="204"/>
      </rPr>
      <t>Комната с 1,5 светом</t>
    </r>
  </si>
  <si>
    <t xml:space="preserve"> + Kermi FKO 22 500x1000</t>
  </si>
  <si>
    <t xml:space="preserve"> + Kermi FKO 11 500x600 </t>
  </si>
  <si>
    <r>
      <t xml:space="preserve">Kermi FKO 22 500x1600 </t>
    </r>
    <r>
      <rPr>
        <i/>
        <sz val="10"/>
        <color theme="1"/>
        <rFont val="Arial"/>
        <family val="2"/>
        <charset val="204"/>
      </rPr>
      <t>Игровая/Спортзал</t>
    </r>
  </si>
  <si>
    <t xml:space="preserve"> + Kermi FKO 22 500x1600</t>
  </si>
  <si>
    <t>GV (л/с)</t>
  </si>
  <si>
    <t>RL (м)</t>
  </si>
  <si>
    <t>http://stroy-calc.ru/raschet-teplogo-pola</t>
  </si>
  <si>
    <t>Q (Вт)</t>
  </si>
  <si>
    <t>d (мм)</t>
  </si>
  <si>
    <t>L (м)</t>
  </si>
  <si>
    <t>V (л)</t>
  </si>
  <si>
    <t>S поме-щения</t>
  </si>
  <si>
    <t>л/час</t>
  </si>
  <si>
    <t xml:space="preserve"> =860/20/3600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</si>
</sst>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71" formatCode="0.000"/>
    <numFmt numFmtId="172" formatCode="0.0"/>
  </numFmts>
  <fonts count="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0" borderId="0" xfId="0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Border="1"/>
    <xf numFmtId="0" fontId="2" fillId="0" borderId="6" xfId="0" applyFont="1" applyBorder="1"/>
    <xf numFmtId="0" fontId="0" fillId="3" borderId="3" xfId="0" applyFill="1" applyBorder="1"/>
    <xf numFmtId="49" fontId="0" fillId="3" borderId="3" xfId="0" applyNumberFormat="1" applyFill="1" applyBorder="1" applyAlignment="1">
      <alignment horizontal="right"/>
    </xf>
    <xf numFmtId="0" fontId="0" fillId="0" borderId="5" xfId="0" applyBorder="1"/>
    <xf numFmtId="49" fontId="2" fillId="0" borderId="6" xfId="0" applyNumberFormat="1" applyFont="1" applyBorder="1"/>
    <xf numFmtId="0" fontId="0" fillId="0" borderId="3" xfId="0" applyFill="1" applyBorder="1"/>
    <xf numFmtId="49" fontId="0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0" fillId="0" borderId="13" xfId="0" applyFill="1" applyBorder="1"/>
    <xf numFmtId="0" fontId="0" fillId="0" borderId="14" xfId="0" applyFill="1" applyBorder="1"/>
    <xf numFmtId="0" fontId="2" fillId="0" borderId="0" xfId="0" applyFont="1" applyFill="1" applyBorder="1"/>
    <xf numFmtId="171" fontId="0" fillId="0" borderId="0" xfId="0" applyNumberFormat="1" applyFill="1"/>
    <xf numFmtId="171" fontId="0" fillId="0" borderId="0" xfId="0" applyNumberFormat="1"/>
    <xf numFmtId="2" fontId="0" fillId="0" borderId="0" xfId="0" applyNumberFormat="1" applyFill="1" applyBorder="1"/>
    <xf numFmtId="2" fontId="0" fillId="0" borderId="0" xfId="0" applyNumberFormat="1"/>
    <xf numFmtId="0" fontId="2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0" fillId="0" borderId="1" xfId="1" applyNumberFormat="1" applyFont="1" applyFill="1" applyBorder="1" applyAlignment="1">
      <alignment horizontal="right"/>
    </xf>
    <xf numFmtId="171" fontId="0" fillId="0" borderId="1" xfId="0" applyNumberFormat="1" applyFill="1" applyBorder="1"/>
    <xf numFmtId="49" fontId="0" fillId="0" borderId="1" xfId="0" applyNumberFormat="1" applyBorder="1"/>
    <xf numFmtId="171" fontId="0" fillId="0" borderId="1" xfId="0" applyNumberFormat="1" applyBorder="1"/>
    <xf numFmtId="2" fontId="0" fillId="0" borderId="8" xfId="0" applyNumberFormat="1" applyFill="1" applyBorder="1"/>
    <xf numFmtId="0" fontId="0" fillId="3" borderId="4" xfId="0" applyFill="1" applyBorder="1"/>
    <xf numFmtId="0" fontId="0" fillId="0" borderId="8" xfId="0" applyBorder="1"/>
    <xf numFmtId="0" fontId="0" fillId="2" borderId="4" xfId="0" applyFill="1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11" xfId="0" applyBorder="1"/>
    <xf numFmtId="0" fontId="2" fillId="0" borderId="11" xfId="0" applyFont="1" applyBorder="1"/>
    <xf numFmtId="172" fontId="0" fillId="0" borderId="11" xfId="0" applyNumberFormat="1" applyBorder="1"/>
    <xf numFmtId="1" fontId="0" fillId="0" borderId="3" xfId="0" applyNumberFormat="1" applyFill="1" applyBorder="1"/>
    <xf numFmtId="171" fontId="0" fillId="0" borderId="3" xfId="0" applyNumberFormat="1" applyFill="1" applyBorder="1"/>
    <xf numFmtId="0" fontId="3" fillId="0" borderId="5" xfId="0" applyFont="1" applyFill="1" applyBorder="1"/>
    <xf numFmtId="0" fontId="3" fillId="0" borderId="6" xfId="0" applyFont="1" applyBorder="1"/>
    <xf numFmtId="49" fontId="3" fillId="0" borderId="6" xfId="0" applyNumberFormat="1" applyFont="1" applyBorder="1"/>
    <xf numFmtId="0" fontId="3" fillId="0" borderId="6" xfId="0" applyFont="1" applyBorder="1" applyAlignment="1">
      <alignment wrapText="1"/>
    </xf>
    <xf numFmtId="171" fontId="0" fillId="0" borderId="6" xfId="0" applyNumberFormat="1" applyFill="1" applyBorder="1"/>
    <xf numFmtId="49" fontId="0" fillId="0" borderId="14" xfId="0" applyNumberFormat="1" applyBorder="1"/>
    <xf numFmtId="171" fontId="2" fillId="0" borderId="14" xfId="0" applyNumberFormat="1" applyFont="1" applyBorder="1"/>
    <xf numFmtId="0" fontId="0" fillId="0" borderId="10" xfId="0" applyBorder="1"/>
    <xf numFmtId="171" fontId="2" fillId="0" borderId="11" xfId="0" applyNumberFormat="1" applyFont="1" applyFill="1" applyBorder="1"/>
    <xf numFmtId="0" fontId="2" fillId="0" borderId="11" xfId="0" applyFont="1" applyFill="1" applyBorder="1"/>
    <xf numFmtId="2" fontId="0" fillId="0" borderId="7" xfId="0" applyNumberFormat="1" applyFill="1" applyBorder="1"/>
    <xf numFmtId="49" fontId="0" fillId="0" borderId="6" xfId="0" applyNumberFormat="1" applyBorder="1" applyAlignment="1">
      <alignment horizontal="right"/>
    </xf>
    <xf numFmtId="0" fontId="0" fillId="3" borderId="6" xfId="0" applyFill="1" applyBorder="1"/>
    <xf numFmtId="2" fontId="0" fillId="0" borderId="9" xfId="0" applyNumberFormat="1" applyFill="1" applyBorder="1"/>
    <xf numFmtId="171" fontId="2" fillId="0" borderId="14" xfId="0" applyNumberFormat="1" applyFont="1" applyFill="1" applyBorder="1"/>
    <xf numFmtId="0" fontId="2" fillId="0" borderId="14" xfId="0" applyFont="1" applyFill="1" applyBorder="1"/>
    <xf numFmtId="2" fontId="0" fillId="0" borderId="18" xfId="0" applyNumberFormat="1" applyFill="1" applyBorder="1"/>
    <xf numFmtId="49" fontId="2" fillId="0" borderId="11" xfId="0" applyNumberFormat="1" applyFont="1" applyBorder="1"/>
    <xf numFmtId="0" fontId="2" fillId="0" borderId="12" xfId="0" applyFont="1" applyFill="1" applyBorder="1"/>
    <xf numFmtId="49" fontId="0" fillId="3" borderId="6" xfId="0" applyNumberFormat="1" applyFill="1" applyBorder="1" applyAlignment="1">
      <alignment horizontal="right"/>
    </xf>
    <xf numFmtId="2" fontId="3" fillId="0" borderId="6" xfId="0" applyNumberFormat="1" applyFont="1" applyFill="1" applyBorder="1"/>
    <xf numFmtId="0" fontId="3" fillId="0" borderId="6" xfId="0" applyFont="1" applyFill="1" applyBorder="1"/>
    <xf numFmtId="172" fontId="0" fillId="0" borderId="14" xfId="0" applyNumberFormat="1" applyFill="1" applyBorder="1"/>
    <xf numFmtId="9" fontId="0" fillId="0" borderId="11" xfId="2" applyFont="1" applyBorder="1"/>
    <xf numFmtId="1" fontId="2" fillId="0" borderId="6" xfId="0" applyNumberFormat="1" applyFont="1" applyBorder="1"/>
    <xf numFmtId="171" fontId="2" fillId="0" borderId="6" xfId="0" applyNumberFormat="1" applyFont="1" applyBorder="1"/>
    <xf numFmtId="2" fontId="2" fillId="0" borderId="9" xfId="0" applyNumberFormat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133350</xdr:rowOff>
    </xdr:from>
    <xdr:to>
      <xdr:col>7</xdr:col>
      <xdr:colOff>764745</xdr:colOff>
      <xdr:row>65</xdr:row>
      <xdr:rowOff>66675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5975"/>
          <a:ext cx="5774895" cy="5133975"/>
        </a:xfrm>
        <a:prstGeom prst="rect">
          <a:avLst/>
        </a:prstGeom>
      </xdr:spPr>
    </xdr:pic>
    <xdr:clientData/>
  </xdr:twoCellAnchor>
  <xdr:twoCellAnchor editAs="oneCell">
    <xdr:from>
      <xdr:col>7</xdr:col>
      <xdr:colOff>263427</xdr:colOff>
      <xdr:row>33</xdr:row>
      <xdr:rowOff>114300</xdr:rowOff>
    </xdr:from>
    <xdr:to>
      <xdr:col>14</xdr:col>
      <xdr:colOff>261243</xdr:colOff>
      <xdr:row>65</xdr:row>
      <xdr:rowOff>47626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3577" y="5876925"/>
          <a:ext cx="5808066" cy="51339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7</xdr:col>
      <xdr:colOff>1980327</xdr:colOff>
      <xdr:row>117</xdr:row>
      <xdr:rowOff>75159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20375"/>
          <a:ext cx="6990477" cy="83333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21</xdr:col>
      <xdr:colOff>122959</xdr:colOff>
      <xdr:row>123</xdr:row>
      <xdr:rowOff>65514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86725" y="10620375"/>
          <a:ext cx="6933334" cy="929523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</xdr:row>
      <xdr:rowOff>0</xdr:rowOff>
    </xdr:from>
    <xdr:to>
      <xdr:col>26</xdr:col>
      <xdr:colOff>189639</xdr:colOff>
      <xdr:row>92</xdr:row>
      <xdr:rowOff>113740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68550" y="10458450"/>
          <a:ext cx="6895239" cy="44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pl.ru/node/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B33" sqref="B33:G33"/>
    </sheetView>
  </sheetViews>
  <sheetFormatPr defaultRowHeight="12.75" x14ac:dyDescent="0.2"/>
  <cols>
    <col min="1" max="1" width="19.5703125" bestFit="1" customWidth="1"/>
    <col min="3" max="3" width="8" customWidth="1"/>
    <col min="4" max="4" width="7.7109375" customWidth="1"/>
    <col min="5" max="5" width="8.7109375" customWidth="1"/>
    <col min="6" max="6" width="12.42578125" customWidth="1"/>
    <col min="7" max="7" width="9.5703125" customWidth="1"/>
    <col min="8" max="8" width="46" customWidth="1"/>
    <col min="9" max="9" width="7" customWidth="1"/>
    <col min="10" max="10" width="8" style="35" customWidth="1"/>
    <col min="11" max="11" width="4.5703125" customWidth="1"/>
    <col min="12" max="12" width="6.85546875" customWidth="1"/>
    <col min="13" max="13" width="7.28515625" customWidth="1"/>
    <col min="14" max="14" width="7.42578125" customWidth="1"/>
    <col min="15" max="15" width="6.140625" customWidth="1"/>
    <col min="16" max="16" width="9.140625" style="22"/>
  </cols>
  <sheetData>
    <row r="1" spans="1:26" ht="13.5" thickBot="1" x14ac:dyDescent="0.25">
      <c r="J1" s="34">
        <f>860/20/3600</f>
        <v>1.1944444444444445E-2</v>
      </c>
      <c r="K1" t="s">
        <v>51</v>
      </c>
      <c r="P1" s="23"/>
      <c r="Q1" s="23"/>
      <c r="R1" s="23"/>
      <c r="S1" s="23"/>
      <c r="T1" s="23"/>
      <c r="U1" s="23"/>
      <c r="V1" s="23"/>
      <c r="W1" s="23"/>
      <c r="X1" s="23"/>
      <c r="Y1" s="3"/>
      <c r="Z1" s="3"/>
    </row>
    <row r="2" spans="1:26" s="40" customFormat="1" ht="26.25" customHeight="1" thickBot="1" x14ac:dyDescent="0.25">
      <c r="A2" s="49"/>
      <c r="B2" s="50" t="s">
        <v>20</v>
      </c>
      <c r="C2" s="50" t="s">
        <v>49</v>
      </c>
      <c r="D2" s="50" t="s">
        <v>0</v>
      </c>
      <c r="E2" s="50" t="s">
        <v>1</v>
      </c>
      <c r="F2" s="50" t="s">
        <v>2</v>
      </c>
      <c r="G2" s="50" t="s">
        <v>9</v>
      </c>
      <c r="H2" s="50"/>
      <c r="I2" s="51" t="s">
        <v>45</v>
      </c>
      <c r="J2" s="51" t="s">
        <v>42</v>
      </c>
      <c r="K2" s="51" t="s">
        <v>46</v>
      </c>
      <c r="L2" s="51" t="s">
        <v>47</v>
      </c>
      <c r="M2" s="51" t="s">
        <v>43</v>
      </c>
      <c r="N2" s="52" t="s">
        <v>48</v>
      </c>
      <c r="O2" s="38"/>
      <c r="P2" s="23"/>
      <c r="Q2" s="23"/>
      <c r="R2" s="23"/>
      <c r="S2" s="23"/>
      <c r="T2" s="23"/>
      <c r="U2" s="23"/>
      <c r="V2" s="23"/>
      <c r="W2" s="23"/>
      <c r="X2" s="23"/>
      <c r="Y2" s="39"/>
      <c r="Z2" s="39"/>
    </row>
    <row r="3" spans="1:26" s="3" customFormat="1" x14ac:dyDescent="0.2">
      <c r="A3" s="11" t="s">
        <v>15</v>
      </c>
      <c r="B3" s="20">
        <v>1</v>
      </c>
      <c r="C3" s="20">
        <v>8</v>
      </c>
      <c r="D3" s="20">
        <v>0.6</v>
      </c>
      <c r="E3" s="20">
        <v>1.3</v>
      </c>
      <c r="F3" s="21" t="s">
        <v>3</v>
      </c>
      <c r="G3" s="20">
        <f>2316/2</f>
        <v>1158</v>
      </c>
      <c r="H3" s="20" t="s">
        <v>31</v>
      </c>
      <c r="I3" s="56">
        <f>G3*2</f>
        <v>2316</v>
      </c>
      <c r="J3" s="57">
        <f>I3*$J$1/1000</f>
        <v>2.7663333333333335E-2</v>
      </c>
      <c r="K3" s="20">
        <v>12</v>
      </c>
      <c r="L3" s="20">
        <v>10</v>
      </c>
      <c r="M3" s="20">
        <v>0.13300000000000001</v>
      </c>
      <c r="N3" s="25">
        <f>L3*0.113+6.25/$I$3*I3</f>
        <v>7.38</v>
      </c>
      <c r="O3" s="38"/>
      <c r="P3" s="23"/>
      <c r="Q3" s="23"/>
      <c r="R3" s="23"/>
      <c r="S3" s="23"/>
      <c r="T3" s="23"/>
      <c r="U3" s="23"/>
      <c r="V3" s="23"/>
      <c r="W3" s="23"/>
      <c r="X3" s="23"/>
    </row>
    <row r="4" spans="1:26" s="3" customFormat="1" x14ac:dyDescent="0.2">
      <c r="A4" s="12" t="s">
        <v>14</v>
      </c>
      <c r="B4" s="24"/>
      <c r="C4" s="24"/>
      <c r="D4" s="24"/>
      <c r="E4" s="24"/>
      <c r="F4" s="41"/>
      <c r="G4" s="24">
        <f>459/2</f>
        <v>229.5</v>
      </c>
      <c r="H4" s="24" t="s">
        <v>30</v>
      </c>
      <c r="I4" s="24">
        <f t="shared" ref="I4:I14" si="0">G4*2</f>
        <v>459</v>
      </c>
      <c r="J4" s="42">
        <f>I4*$J$1/1000</f>
        <v>5.4824999999999995E-3</v>
      </c>
      <c r="K4" s="24">
        <v>12</v>
      </c>
      <c r="L4" s="24">
        <v>10</v>
      </c>
      <c r="M4" s="24">
        <v>5.0000000000000001E-3</v>
      </c>
      <c r="N4" s="45">
        <f t="shared" ref="N4:N14" si="1">L4*0.113+6.25/$I$3*I4</f>
        <v>2.3686658031088084</v>
      </c>
      <c r="O4" s="36"/>
      <c r="P4" s="23"/>
      <c r="Q4" s="23"/>
      <c r="R4" s="23"/>
      <c r="S4" s="23"/>
      <c r="T4" s="23"/>
      <c r="U4" s="23"/>
      <c r="V4" s="23"/>
      <c r="W4" s="23"/>
      <c r="X4" s="23"/>
    </row>
    <row r="5" spans="1:26" s="2" customFormat="1" x14ac:dyDescent="0.2">
      <c r="A5" s="46"/>
      <c r="B5" s="6">
        <v>2</v>
      </c>
      <c r="C5" s="6">
        <v>6.15</v>
      </c>
      <c r="D5" s="6">
        <v>0.42</v>
      </c>
      <c r="E5" s="6">
        <v>0.78</v>
      </c>
      <c r="F5" s="7" t="s">
        <v>4</v>
      </c>
      <c r="G5" s="6">
        <f>688/2</f>
        <v>344</v>
      </c>
      <c r="H5" s="6" t="s">
        <v>23</v>
      </c>
      <c r="I5" s="24">
        <f t="shared" si="0"/>
        <v>688</v>
      </c>
      <c r="J5" s="42">
        <f>I5*$J$1/1000</f>
        <v>8.2177777777777787E-3</v>
      </c>
      <c r="K5" s="24">
        <v>12</v>
      </c>
      <c r="L5" s="24">
        <v>8</v>
      </c>
      <c r="M5" s="24">
        <v>1.0999999999999999E-2</v>
      </c>
      <c r="N5" s="45">
        <f t="shared" si="1"/>
        <v>2.7606493955094993</v>
      </c>
      <c r="O5" s="36"/>
      <c r="P5" s="23"/>
      <c r="Q5" s="23"/>
      <c r="R5" s="23"/>
      <c r="S5" s="23"/>
      <c r="T5" s="23"/>
      <c r="U5" s="23"/>
      <c r="V5" s="23"/>
      <c r="W5" s="23"/>
      <c r="X5" s="23"/>
      <c r="Y5" s="3"/>
      <c r="Z5" s="3"/>
    </row>
    <row r="6" spans="1:26" x14ac:dyDescent="0.2">
      <c r="A6" s="12"/>
      <c r="B6" s="4">
        <v>3</v>
      </c>
      <c r="C6" s="4">
        <v>4.2699999999999996</v>
      </c>
      <c r="D6" s="4">
        <v>0.25</v>
      </c>
      <c r="E6" s="4">
        <v>0.52</v>
      </c>
      <c r="F6" s="8" t="s">
        <v>5</v>
      </c>
      <c r="G6" s="4">
        <f>G5</f>
        <v>344</v>
      </c>
      <c r="H6" s="4" t="s">
        <v>24</v>
      </c>
      <c r="I6" s="24">
        <f t="shared" si="0"/>
        <v>688</v>
      </c>
      <c r="J6" s="42">
        <f>I6*$J$1/1000</f>
        <v>8.2177777777777787E-3</v>
      </c>
      <c r="K6" s="24">
        <v>12</v>
      </c>
      <c r="L6" s="24">
        <v>14</v>
      </c>
      <c r="M6" s="24">
        <v>1.9E-2</v>
      </c>
      <c r="N6" s="45">
        <f t="shared" si="1"/>
        <v>3.4386493955094992</v>
      </c>
      <c r="O6" s="36"/>
      <c r="P6" s="23"/>
      <c r="Q6" s="23"/>
      <c r="R6" s="23"/>
      <c r="S6" s="23"/>
      <c r="T6" s="23"/>
      <c r="U6" s="23"/>
      <c r="V6" s="23"/>
      <c r="W6" s="23"/>
      <c r="X6" s="23"/>
      <c r="Y6" s="3"/>
      <c r="Z6" s="3"/>
    </row>
    <row r="7" spans="1:26" s="1" customFormat="1" x14ac:dyDescent="0.2">
      <c r="A7" s="12"/>
      <c r="B7" s="5">
        <v>4</v>
      </c>
      <c r="C7" s="5">
        <v>4.38</v>
      </c>
      <c r="D7" s="5">
        <v>0.25</v>
      </c>
      <c r="E7" s="5">
        <v>0.6</v>
      </c>
      <c r="F7" s="9" t="s">
        <v>5</v>
      </c>
      <c r="G7" s="5">
        <v>516</v>
      </c>
      <c r="H7" s="5" t="s">
        <v>19</v>
      </c>
      <c r="I7" s="24">
        <f t="shared" si="0"/>
        <v>1032</v>
      </c>
      <c r="J7" s="42">
        <f>I7*$J$1/1000</f>
        <v>1.2326666666666668E-2</v>
      </c>
      <c r="K7" s="24">
        <v>12</v>
      </c>
      <c r="L7" s="24">
        <v>18</v>
      </c>
      <c r="M7" s="24">
        <v>5.6000000000000001E-2</v>
      </c>
      <c r="N7" s="45">
        <f t="shared" si="1"/>
        <v>4.8189740932642486</v>
      </c>
      <c r="O7" s="36"/>
      <c r="P7" s="23"/>
      <c r="Q7" s="23"/>
      <c r="R7" s="23"/>
      <c r="S7" s="23"/>
      <c r="T7" s="23"/>
      <c r="U7" s="23"/>
      <c r="V7" s="23"/>
      <c r="W7" s="23"/>
      <c r="X7" s="23"/>
      <c r="Y7" s="3"/>
      <c r="Z7" s="3"/>
    </row>
    <row r="8" spans="1:26" x14ac:dyDescent="0.2">
      <c r="A8" s="12"/>
      <c r="B8" s="4">
        <v>5</v>
      </c>
      <c r="C8" s="4">
        <v>15.35</v>
      </c>
      <c r="D8" s="4">
        <v>0.82</v>
      </c>
      <c r="E8" s="4">
        <v>1.77</v>
      </c>
      <c r="F8" s="8" t="s">
        <v>4</v>
      </c>
      <c r="G8" s="4">
        <f>1930/2</f>
        <v>965</v>
      </c>
      <c r="H8" s="4" t="s">
        <v>25</v>
      </c>
      <c r="I8" s="24">
        <f t="shared" si="0"/>
        <v>1930</v>
      </c>
      <c r="J8" s="42">
        <f>I8*$J$1/1000</f>
        <v>2.3052777777777776E-2</v>
      </c>
      <c r="K8" s="24">
        <v>12</v>
      </c>
      <c r="L8" s="24">
        <v>22</v>
      </c>
      <c r="M8" s="24">
        <v>0.19600000000000001</v>
      </c>
      <c r="N8" s="45">
        <f t="shared" si="1"/>
        <v>7.6943333333333328</v>
      </c>
      <c r="O8" s="36"/>
      <c r="P8" s="23"/>
      <c r="Q8" s="23"/>
      <c r="R8" s="23"/>
      <c r="S8" s="23"/>
      <c r="T8" s="23"/>
      <c r="U8" s="23"/>
      <c r="V8" s="23"/>
      <c r="W8" s="23"/>
      <c r="X8" s="23"/>
      <c r="Y8" s="3"/>
      <c r="Z8" s="3"/>
    </row>
    <row r="9" spans="1:26" x14ac:dyDescent="0.2">
      <c r="A9" s="12"/>
      <c r="B9" s="4">
        <v>6</v>
      </c>
      <c r="C9" s="4">
        <v>7.25</v>
      </c>
      <c r="D9" s="4">
        <v>0.15</v>
      </c>
      <c r="E9" s="4">
        <v>0.3</v>
      </c>
      <c r="F9" s="8" t="s">
        <v>6</v>
      </c>
      <c r="G9" s="4">
        <f>G6</f>
        <v>344</v>
      </c>
      <c r="H9" s="4" t="s">
        <v>26</v>
      </c>
      <c r="I9" s="24">
        <f t="shared" si="0"/>
        <v>688</v>
      </c>
      <c r="J9" s="42">
        <f>I9*$J$1/1000</f>
        <v>8.2177777777777787E-3</v>
      </c>
      <c r="K9" s="24">
        <v>12</v>
      </c>
      <c r="L9" s="24">
        <v>18</v>
      </c>
      <c r="M9" s="24">
        <v>2.5000000000000001E-2</v>
      </c>
      <c r="N9" s="45">
        <f t="shared" si="1"/>
        <v>3.8906493955094996</v>
      </c>
      <c r="O9" s="36"/>
      <c r="P9" s="23"/>
      <c r="Q9" s="23"/>
      <c r="R9" s="23"/>
      <c r="S9" s="23"/>
      <c r="T9" s="23"/>
      <c r="U9" s="23"/>
      <c r="V9" s="23"/>
      <c r="W9" s="23"/>
      <c r="X9" s="23"/>
      <c r="Y9" s="3"/>
      <c r="Z9" s="3"/>
    </row>
    <row r="10" spans="1:26" x14ac:dyDescent="0.2">
      <c r="A10" s="12"/>
      <c r="B10" s="4">
        <v>7</v>
      </c>
      <c r="C10" s="4">
        <v>19.82</v>
      </c>
      <c r="D10" s="4">
        <v>1.18</v>
      </c>
      <c r="E10" s="4">
        <v>2.5499999999999998</v>
      </c>
      <c r="F10" s="8" t="s">
        <v>4</v>
      </c>
      <c r="G10" s="4">
        <f>965/2</f>
        <v>482.5</v>
      </c>
      <c r="H10" s="4" t="s">
        <v>33</v>
      </c>
      <c r="I10" s="24">
        <f t="shared" si="0"/>
        <v>965</v>
      </c>
      <c r="J10" s="42">
        <f>I10*$J$1/1000</f>
        <v>1.1526388888888888E-2</v>
      </c>
      <c r="K10" s="24">
        <v>12</v>
      </c>
      <c r="L10" s="24">
        <v>20</v>
      </c>
      <c r="M10" s="24">
        <v>6.2E-2</v>
      </c>
      <c r="N10" s="45">
        <f t="shared" si="1"/>
        <v>4.8641666666666667</v>
      </c>
      <c r="O10" s="36"/>
      <c r="P10" s="23"/>
      <c r="Q10" s="23"/>
      <c r="R10" s="23"/>
      <c r="S10" s="23"/>
      <c r="T10" s="23"/>
      <c r="U10" s="23"/>
      <c r="V10" s="23"/>
      <c r="W10" s="23"/>
      <c r="X10" s="23"/>
      <c r="Y10" s="3"/>
      <c r="Z10" s="3"/>
    </row>
    <row r="11" spans="1:26" x14ac:dyDescent="0.2">
      <c r="A11" s="12"/>
      <c r="B11" s="4"/>
      <c r="C11" s="4"/>
      <c r="D11" s="4"/>
      <c r="E11" s="4"/>
      <c r="F11" s="8"/>
      <c r="G11" s="4">
        <f>G10</f>
        <v>482.5</v>
      </c>
      <c r="H11" s="4" t="s">
        <v>32</v>
      </c>
      <c r="I11" s="24">
        <f t="shared" si="0"/>
        <v>965</v>
      </c>
      <c r="J11" s="42">
        <f>I11*$J$1/1000</f>
        <v>1.1526388888888888E-2</v>
      </c>
      <c r="K11" s="24">
        <v>12</v>
      </c>
      <c r="L11" s="24">
        <v>22</v>
      </c>
      <c r="M11" s="24">
        <v>6.8000000000000005E-2</v>
      </c>
      <c r="N11" s="45">
        <f t="shared" si="1"/>
        <v>5.0901666666666667</v>
      </c>
      <c r="O11" s="36"/>
      <c r="P11" s="23"/>
      <c r="Q11" s="23"/>
      <c r="R11" s="23"/>
      <c r="S11" s="23"/>
      <c r="T11" s="23"/>
      <c r="U11" s="23"/>
      <c r="V11" s="23"/>
      <c r="W11" s="23"/>
      <c r="X11" s="23"/>
      <c r="Y11" s="3"/>
      <c r="Z11" s="3"/>
    </row>
    <row r="12" spans="1:26" x14ac:dyDescent="0.2">
      <c r="A12" s="12"/>
      <c r="B12" s="4"/>
      <c r="C12" s="4"/>
      <c r="D12" s="4"/>
      <c r="E12" s="4"/>
      <c r="F12" s="8"/>
      <c r="G12" s="4">
        <v>500</v>
      </c>
      <c r="H12" s="4" t="s">
        <v>34</v>
      </c>
      <c r="I12" s="24">
        <f t="shared" si="0"/>
        <v>1000</v>
      </c>
      <c r="J12" s="42">
        <f>I12*$J$1/1000</f>
        <v>1.1944444444444445E-2</v>
      </c>
      <c r="K12" s="24">
        <v>12</v>
      </c>
      <c r="L12" s="24">
        <v>20</v>
      </c>
      <c r="M12" s="24">
        <f>M10</f>
        <v>6.2E-2</v>
      </c>
      <c r="N12" s="45">
        <f t="shared" si="1"/>
        <v>4.9586183074265975</v>
      </c>
      <c r="O12" s="36"/>
      <c r="P12" s="23"/>
      <c r="Q12" s="23"/>
      <c r="R12" s="23"/>
      <c r="S12" s="23"/>
      <c r="T12" s="23"/>
      <c r="U12" s="23"/>
      <c r="V12" s="23"/>
      <c r="W12" s="23"/>
      <c r="X12" s="23"/>
      <c r="Y12" s="3"/>
      <c r="Z12" s="3"/>
    </row>
    <row r="13" spans="1:26" x14ac:dyDescent="0.2">
      <c r="A13" s="12"/>
      <c r="B13" s="4">
        <v>8</v>
      </c>
      <c r="C13" s="4">
        <f>19.56</f>
        <v>19.559999999999999</v>
      </c>
      <c r="D13" s="4">
        <v>3.2</v>
      </c>
      <c r="E13" s="4">
        <v>6.8</v>
      </c>
      <c r="F13" s="8" t="s">
        <v>3</v>
      </c>
      <c r="G13" s="4">
        <f>1930/2</f>
        <v>965</v>
      </c>
      <c r="H13" s="4" t="s">
        <v>35</v>
      </c>
      <c r="I13" s="24">
        <f t="shared" si="0"/>
        <v>1930</v>
      </c>
      <c r="J13" s="42">
        <f>I13*$J$1/1000</f>
        <v>2.3052777777777776E-2</v>
      </c>
      <c r="K13" s="24">
        <v>12</v>
      </c>
      <c r="L13" s="24">
        <v>26</v>
      </c>
      <c r="M13" s="24">
        <v>0.23200000000000001</v>
      </c>
      <c r="N13" s="45">
        <f t="shared" si="1"/>
        <v>8.1463333333333328</v>
      </c>
      <c r="O13" s="36"/>
      <c r="P13" s="23"/>
      <c r="Q13" s="23"/>
      <c r="R13" s="23"/>
      <c r="S13" s="23"/>
      <c r="T13" s="23"/>
      <c r="U13" s="23"/>
      <c r="V13" s="23"/>
      <c r="W13" s="23"/>
      <c r="X13" s="23"/>
      <c r="Y13" s="3"/>
      <c r="Z13" s="3"/>
    </row>
    <row r="14" spans="1:26" x14ac:dyDescent="0.2">
      <c r="A14" s="12"/>
      <c r="B14" s="4"/>
      <c r="C14" s="4"/>
      <c r="D14" s="4"/>
      <c r="E14" s="4"/>
      <c r="F14" s="8"/>
      <c r="G14" s="4">
        <f>5018/2</f>
        <v>2509</v>
      </c>
      <c r="H14" s="4" t="s">
        <v>36</v>
      </c>
      <c r="I14" s="24">
        <f t="shared" si="0"/>
        <v>5018</v>
      </c>
      <c r="J14" s="42">
        <f>I14*$J$1/1000</f>
        <v>5.9937222222222225E-2</v>
      </c>
      <c r="K14" s="24">
        <v>12</v>
      </c>
      <c r="L14" s="24">
        <v>26</v>
      </c>
      <c r="M14" s="24">
        <v>1.3080000000000001</v>
      </c>
      <c r="N14" s="45">
        <f t="shared" si="1"/>
        <v>16.479666666666667</v>
      </c>
      <c r="O14" s="36"/>
      <c r="P14" s="23">
        <f>P16-P15</f>
        <v>760.19700000000023</v>
      </c>
      <c r="Q14" s="23"/>
      <c r="R14" s="23"/>
      <c r="S14" s="23"/>
      <c r="T14" s="23"/>
      <c r="U14" s="23"/>
      <c r="V14" s="23"/>
      <c r="W14" s="23"/>
      <c r="X14" s="23"/>
      <c r="Y14" s="3"/>
      <c r="Z14" s="3"/>
    </row>
    <row r="15" spans="1:26" ht="26.25" customHeight="1" thickBot="1" x14ac:dyDescent="0.25">
      <c r="A15" s="58" t="s">
        <v>10</v>
      </c>
      <c r="B15" s="59"/>
      <c r="C15" s="59"/>
      <c r="D15" s="59"/>
      <c r="E15" s="59"/>
      <c r="F15" s="60"/>
      <c r="G15" s="59">
        <v>3800</v>
      </c>
      <c r="H15" s="61" t="s">
        <v>21</v>
      </c>
      <c r="I15" s="59">
        <v>3800</v>
      </c>
      <c r="J15" s="62">
        <f>0.034*4</f>
        <v>0.13600000000000001</v>
      </c>
      <c r="K15" s="59">
        <v>12</v>
      </c>
      <c r="L15" s="78">
        <v>270</v>
      </c>
      <c r="M15" s="79">
        <v>1.38</v>
      </c>
      <c r="N15" s="27">
        <v>27</v>
      </c>
      <c r="P15" s="23">
        <f>J15*60*60</f>
        <v>489.6</v>
      </c>
      <c r="Q15" s="23"/>
      <c r="R15" s="23"/>
      <c r="S15" s="23"/>
      <c r="T15" s="23"/>
      <c r="U15" s="23"/>
      <c r="V15" s="23"/>
      <c r="W15" s="23"/>
      <c r="X15" s="23"/>
      <c r="Y15" s="3"/>
      <c r="Z15" s="3"/>
    </row>
    <row r="16" spans="1:26" ht="13.5" thickBot="1" x14ac:dyDescent="0.25">
      <c r="A16" s="31"/>
      <c r="B16" s="29"/>
      <c r="C16" s="29"/>
      <c r="D16" s="30">
        <f>SUM(D3:D15)</f>
        <v>6.87</v>
      </c>
      <c r="E16" s="30">
        <f>SUM(E3:E15)</f>
        <v>14.620000000000001</v>
      </c>
      <c r="F16" s="63"/>
      <c r="G16" s="30">
        <f>SUM(G3:G15)/1000</f>
        <v>12.6395</v>
      </c>
      <c r="H16" s="30" t="s">
        <v>12</v>
      </c>
      <c r="I16" s="29"/>
      <c r="J16" s="64">
        <f>SUM(J3:J15)</f>
        <v>0.3471658333333334</v>
      </c>
      <c r="K16" s="81">
        <f>J16/$J$32</f>
        <v>0.57021541218670702</v>
      </c>
      <c r="L16" s="32">
        <f>SUM(L3:L15)</f>
        <v>484</v>
      </c>
      <c r="M16" s="80">
        <f>MAX(M3:M15)*1.3</f>
        <v>1.7939999999999998</v>
      </c>
      <c r="N16" s="74">
        <f>SUM(N3:N15)</f>
        <v>98.89087305699482</v>
      </c>
      <c r="P16" s="23">
        <f>J16*60*60</f>
        <v>1249.7970000000003</v>
      </c>
      <c r="Q16" s="23"/>
      <c r="R16" s="23"/>
      <c r="S16" s="23"/>
      <c r="T16" s="23"/>
      <c r="U16" s="23"/>
      <c r="V16" s="23"/>
      <c r="W16" s="23"/>
      <c r="X16" s="23"/>
      <c r="Y16" s="3"/>
      <c r="Z16" s="3"/>
    </row>
    <row r="17" spans="1:26" s="2" customFormat="1" x14ac:dyDescent="0.2">
      <c r="A17" s="11" t="s">
        <v>17</v>
      </c>
      <c r="B17" s="16">
        <v>1</v>
      </c>
      <c r="C17" s="16">
        <f>22.6*1.5</f>
        <v>33.900000000000006</v>
      </c>
      <c r="D17" s="16">
        <v>1.32</v>
      </c>
      <c r="E17" s="16">
        <v>2.4500000000000002</v>
      </c>
      <c r="F17" s="17" t="s">
        <v>3</v>
      </c>
      <c r="G17" s="16">
        <f>G8</f>
        <v>965</v>
      </c>
      <c r="H17" s="16" t="s">
        <v>37</v>
      </c>
      <c r="I17" s="20">
        <f t="shared" ref="I17:I24" si="2">G17*2</f>
        <v>1930</v>
      </c>
      <c r="J17" s="57">
        <f t="shared" ref="J17:J24" si="3">I17*$J$1/1000</f>
        <v>2.3052777777777776E-2</v>
      </c>
      <c r="K17" s="20">
        <v>12</v>
      </c>
      <c r="L17" s="20">
        <v>8</v>
      </c>
      <c r="M17" s="20">
        <v>7.0999999999999994E-2</v>
      </c>
      <c r="N17" s="68">
        <f t="shared" ref="N17:N24" si="4">L17*0.113+6.25/$I$3*I17</f>
        <v>6.112333333333333</v>
      </c>
      <c r="O17"/>
      <c r="P17" s="23"/>
      <c r="Q17" s="23"/>
      <c r="R17" s="23"/>
      <c r="S17" s="23"/>
      <c r="T17" s="23"/>
      <c r="U17" s="23"/>
      <c r="V17" s="23"/>
      <c r="W17" s="23"/>
      <c r="X17" s="23"/>
      <c r="Y17" s="3"/>
      <c r="Z17" s="3"/>
    </row>
    <row r="18" spans="1:26" s="2" customFormat="1" x14ac:dyDescent="0.2">
      <c r="A18" s="12" t="s">
        <v>16</v>
      </c>
      <c r="B18" s="6"/>
      <c r="C18" s="6"/>
      <c r="D18" s="6"/>
      <c r="E18" s="6"/>
      <c r="F18" s="7"/>
      <c r="G18" s="6">
        <f>G17</f>
        <v>965</v>
      </c>
      <c r="H18" s="6" t="s">
        <v>38</v>
      </c>
      <c r="I18" s="24">
        <f t="shared" si="2"/>
        <v>1930</v>
      </c>
      <c r="J18" s="42">
        <f t="shared" si="3"/>
        <v>2.3052777777777776E-2</v>
      </c>
      <c r="K18" s="24">
        <v>12</v>
      </c>
      <c r="L18" s="24">
        <v>8</v>
      </c>
      <c r="M18" s="24">
        <v>7.0999999999999994E-2</v>
      </c>
      <c r="N18" s="45">
        <f t="shared" si="4"/>
        <v>6.112333333333333</v>
      </c>
      <c r="O18"/>
      <c r="P18" s="23"/>
      <c r="Q18" s="23"/>
      <c r="R18" s="23"/>
      <c r="S18" s="23"/>
      <c r="T18" s="23"/>
      <c r="U18" s="23"/>
      <c r="V18" s="23"/>
      <c r="W18" s="23"/>
      <c r="X18" s="23"/>
      <c r="Y18" s="3"/>
      <c r="Z18" s="3"/>
    </row>
    <row r="19" spans="1:26" s="2" customFormat="1" x14ac:dyDescent="0.2">
      <c r="A19" s="12"/>
      <c r="B19" s="6"/>
      <c r="C19" s="6"/>
      <c r="D19" s="6"/>
      <c r="E19" s="6"/>
      <c r="F19" s="7"/>
      <c r="G19" s="6">
        <f>G17</f>
        <v>965</v>
      </c>
      <c r="H19" s="6" t="s">
        <v>38</v>
      </c>
      <c r="I19" s="24">
        <f t="shared" si="2"/>
        <v>1930</v>
      </c>
      <c r="J19" s="42">
        <f t="shared" si="3"/>
        <v>2.3052777777777776E-2</v>
      </c>
      <c r="K19" s="24">
        <v>12</v>
      </c>
      <c r="L19" s="24">
        <v>6</v>
      </c>
      <c r="M19" s="24">
        <v>5.3999999999999999E-2</v>
      </c>
      <c r="N19" s="45">
        <f t="shared" si="4"/>
        <v>5.886333333333333</v>
      </c>
      <c r="O19"/>
      <c r="P19" s="23"/>
      <c r="Q19" s="23"/>
      <c r="R19" s="23"/>
      <c r="S19" s="23"/>
      <c r="T19" s="23"/>
      <c r="U19" s="23"/>
      <c r="V19" s="23"/>
      <c r="W19" s="23"/>
      <c r="X19" s="23"/>
      <c r="Y19" s="3"/>
      <c r="Z19" s="3"/>
    </row>
    <row r="20" spans="1:26" s="1" customFormat="1" x14ac:dyDescent="0.2">
      <c r="A20" s="48"/>
      <c r="B20" s="5">
        <v>2</v>
      </c>
      <c r="C20" s="5">
        <v>5.44</v>
      </c>
      <c r="D20" s="5">
        <v>0.24</v>
      </c>
      <c r="E20" s="5">
        <v>0.45</v>
      </c>
      <c r="F20" s="9" t="s">
        <v>5</v>
      </c>
      <c r="G20" s="5">
        <f>G5</f>
        <v>344</v>
      </c>
      <c r="H20" s="5" t="s">
        <v>27</v>
      </c>
      <c r="I20" s="24">
        <f t="shared" si="2"/>
        <v>688</v>
      </c>
      <c r="J20" s="42">
        <f t="shared" si="3"/>
        <v>8.2177777777777787E-3</v>
      </c>
      <c r="K20" s="24">
        <v>12</v>
      </c>
      <c r="L20" s="24">
        <v>14</v>
      </c>
      <c r="M20" s="24">
        <v>1.9E-2</v>
      </c>
      <c r="N20" s="45">
        <f t="shared" si="4"/>
        <v>3.4386493955094992</v>
      </c>
      <c r="O20" s="36"/>
      <c r="P20" s="23"/>
      <c r="Q20" s="23"/>
      <c r="R20" s="23"/>
      <c r="S20" s="23"/>
      <c r="T20" s="23"/>
      <c r="U20" s="23"/>
      <c r="V20" s="23"/>
      <c r="W20" s="23"/>
      <c r="X20" s="23"/>
      <c r="Y20" s="3"/>
      <c r="Z20" s="3"/>
    </row>
    <row r="21" spans="1:26" x14ac:dyDescent="0.2">
      <c r="A21" s="12"/>
      <c r="B21" s="4">
        <v>3</v>
      </c>
      <c r="C21" s="4">
        <v>15.35</v>
      </c>
      <c r="D21" s="4">
        <v>0.92</v>
      </c>
      <c r="E21" s="4">
        <v>1.7</v>
      </c>
      <c r="F21" s="8" t="s">
        <v>3</v>
      </c>
      <c r="G21" s="4">
        <f>G8</f>
        <v>965</v>
      </c>
      <c r="H21" s="4" t="s">
        <v>25</v>
      </c>
      <c r="I21" s="24">
        <f t="shared" si="2"/>
        <v>1930</v>
      </c>
      <c r="J21" s="42">
        <f t="shared" si="3"/>
        <v>2.3052777777777776E-2</v>
      </c>
      <c r="K21" s="24">
        <v>12</v>
      </c>
      <c r="L21" s="24">
        <v>20</v>
      </c>
      <c r="M21" s="24">
        <v>0.18</v>
      </c>
      <c r="N21" s="45">
        <f t="shared" si="4"/>
        <v>7.4683333333333337</v>
      </c>
      <c r="O21" s="36"/>
      <c r="P21" s="23"/>
      <c r="Q21" s="23"/>
      <c r="R21" s="23"/>
      <c r="S21" s="23"/>
      <c r="T21" s="23"/>
      <c r="U21" s="23"/>
      <c r="V21" s="23"/>
      <c r="W21" s="23"/>
      <c r="X21" s="23"/>
      <c r="Y21" s="3"/>
      <c r="Z21" s="3"/>
    </row>
    <row r="22" spans="1:26" x14ac:dyDescent="0.2">
      <c r="A22" s="12"/>
      <c r="B22" s="4"/>
      <c r="C22" s="4"/>
      <c r="D22" s="4"/>
      <c r="E22" s="4"/>
      <c r="F22" s="8"/>
      <c r="G22" s="4">
        <f>G20</f>
        <v>344</v>
      </c>
      <c r="H22" s="4" t="s">
        <v>39</v>
      </c>
      <c r="I22" s="24">
        <f t="shared" si="2"/>
        <v>688</v>
      </c>
      <c r="J22" s="42">
        <f t="shared" si="3"/>
        <v>8.2177777777777787E-3</v>
      </c>
      <c r="K22" s="24">
        <v>12</v>
      </c>
      <c r="L22" s="24">
        <v>22</v>
      </c>
      <c r="M22" s="24">
        <v>0.03</v>
      </c>
      <c r="N22" s="45">
        <f t="shared" si="4"/>
        <v>4.3426493955094996</v>
      </c>
      <c r="O22" s="36"/>
      <c r="P22" s="23"/>
      <c r="Q22" s="23"/>
      <c r="R22" s="23"/>
      <c r="S22" s="23"/>
      <c r="T22" s="23"/>
      <c r="U22" s="23"/>
      <c r="V22" s="23"/>
      <c r="W22" s="23"/>
      <c r="X22" s="23"/>
      <c r="Y22" s="3"/>
      <c r="Z22" s="3"/>
    </row>
    <row r="23" spans="1:26" x14ac:dyDescent="0.2">
      <c r="A23" s="12"/>
      <c r="B23" s="4">
        <v>4</v>
      </c>
      <c r="C23" s="4">
        <v>5.48</v>
      </c>
      <c r="D23" s="4">
        <v>0.15</v>
      </c>
      <c r="E23" s="4">
        <v>0.25</v>
      </c>
      <c r="F23" s="8" t="s">
        <v>6</v>
      </c>
      <c r="G23" s="4">
        <f>459/2</f>
        <v>229.5</v>
      </c>
      <c r="H23" s="4" t="s">
        <v>28</v>
      </c>
      <c r="I23" s="24">
        <f t="shared" si="2"/>
        <v>459</v>
      </c>
      <c r="J23" s="42">
        <f t="shared" si="3"/>
        <v>5.4824999999999995E-3</v>
      </c>
      <c r="K23" s="24">
        <v>12</v>
      </c>
      <c r="L23" s="24">
        <v>12</v>
      </c>
      <c r="M23" s="24">
        <v>6.0000000000000001E-3</v>
      </c>
      <c r="N23" s="45">
        <f t="shared" si="4"/>
        <v>2.5946658031088083</v>
      </c>
      <c r="O23" s="36"/>
      <c r="P23" s="23"/>
      <c r="Q23" s="23"/>
      <c r="R23" s="23"/>
      <c r="S23" s="23"/>
      <c r="T23" s="23"/>
      <c r="U23" s="23"/>
      <c r="V23" s="23"/>
      <c r="W23" s="23"/>
      <c r="X23" s="23"/>
      <c r="Y23" s="3"/>
      <c r="Z23" s="3"/>
    </row>
    <row r="24" spans="1:26" ht="13.5" thickBot="1" x14ac:dyDescent="0.25">
      <c r="A24" s="13"/>
      <c r="B24" s="14">
        <v>5</v>
      </c>
      <c r="C24" s="14">
        <v>16.78</v>
      </c>
      <c r="D24" s="14">
        <v>0.9</v>
      </c>
      <c r="E24" s="14">
        <v>1.94</v>
      </c>
      <c r="F24" s="69" t="s">
        <v>4</v>
      </c>
      <c r="G24" s="14">
        <f>3088/2</f>
        <v>1544</v>
      </c>
      <c r="H24" s="14" t="s">
        <v>29</v>
      </c>
      <c r="I24" s="26">
        <f t="shared" si="2"/>
        <v>3088</v>
      </c>
      <c r="J24" s="62">
        <f t="shared" si="3"/>
        <v>3.6884444444444449E-2</v>
      </c>
      <c r="K24" s="26">
        <v>12</v>
      </c>
      <c r="L24" s="26">
        <v>20</v>
      </c>
      <c r="M24" s="26">
        <v>0.43</v>
      </c>
      <c r="N24" s="71">
        <f t="shared" si="4"/>
        <v>10.593333333333332</v>
      </c>
      <c r="O24" s="36"/>
      <c r="P24" s="23"/>
      <c r="Q24" s="23"/>
      <c r="R24" s="23"/>
      <c r="S24" s="23"/>
      <c r="T24" s="23"/>
      <c r="U24" s="23"/>
      <c r="V24" s="23"/>
      <c r="W24" s="23"/>
      <c r="X24" s="23"/>
      <c r="Y24" s="3"/>
      <c r="Z24" s="3"/>
    </row>
    <row r="25" spans="1:26" ht="13.5" thickBot="1" x14ac:dyDescent="0.25">
      <c r="A25" s="28"/>
      <c r="B25" s="29"/>
      <c r="C25" s="29"/>
      <c r="D25" s="30">
        <f>SUM(D17:D24)</f>
        <v>3.53</v>
      </c>
      <c r="E25" s="30">
        <f>SUM(E17:E24)</f>
        <v>6.7900000000000009</v>
      </c>
      <c r="F25" s="29"/>
      <c r="G25" s="30">
        <f>SUM(G17:G24)/1000</f>
        <v>6.3215000000000003</v>
      </c>
      <c r="H25" s="30" t="s">
        <v>12</v>
      </c>
      <c r="I25" s="29"/>
      <c r="J25" s="72">
        <f>SUM(J17:J24)</f>
        <v>0.15101361111111111</v>
      </c>
      <c r="K25" s="81">
        <f>J25/$J$32</f>
        <v>0.24803791225286267</v>
      </c>
      <c r="L25" s="73">
        <f>SUM(L17:L24)</f>
        <v>110</v>
      </c>
      <c r="M25" s="32"/>
      <c r="N25" s="74">
        <f>SUM(N17:N24)</f>
        <v>46.548631260794473</v>
      </c>
      <c r="O25" s="36"/>
      <c r="P25" s="23"/>
      <c r="Q25" s="23"/>
      <c r="R25" s="23"/>
      <c r="S25" s="23"/>
      <c r="T25" s="23"/>
      <c r="U25" s="23"/>
      <c r="V25" s="23"/>
      <c r="W25" s="23"/>
      <c r="X25" s="23"/>
      <c r="Y25" s="3"/>
      <c r="Z25" s="3"/>
    </row>
    <row r="26" spans="1:26" s="2" customFormat="1" x14ac:dyDescent="0.2">
      <c r="A26" s="11" t="s">
        <v>8</v>
      </c>
      <c r="B26" s="16">
        <v>1</v>
      </c>
      <c r="C26" s="16">
        <v>66.150000000000006</v>
      </c>
      <c r="D26" s="16">
        <v>3.5</v>
      </c>
      <c r="E26" s="16">
        <v>6.57</v>
      </c>
      <c r="F26" s="17" t="s">
        <v>7</v>
      </c>
      <c r="G26" s="16">
        <f>G24</f>
        <v>1544</v>
      </c>
      <c r="H26" s="16" t="s">
        <v>40</v>
      </c>
      <c r="I26" s="20">
        <f t="shared" ref="I26:I28" si="5">G26*2</f>
        <v>3088</v>
      </c>
      <c r="J26" s="57">
        <f t="shared" ref="J26:J28" si="6">I26*$J$1/1000</f>
        <v>3.6884444444444449E-2</v>
      </c>
      <c r="K26" s="20">
        <v>12</v>
      </c>
      <c r="L26" s="20">
        <v>22</v>
      </c>
      <c r="M26" s="20">
        <v>0.48</v>
      </c>
      <c r="N26" s="68">
        <f t="shared" ref="N26:N28" si="7">L26*0.113+6.25/$I$3*I26</f>
        <v>10.819333333333333</v>
      </c>
      <c r="O26" s="36"/>
      <c r="P26" s="23"/>
      <c r="Q26" s="23"/>
      <c r="R26" s="23"/>
      <c r="S26" s="23"/>
      <c r="T26" s="23"/>
      <c r="U26" s="23"/>
      <c r="V26" s="23"/>
      <c r="W26" s="23"/>
      <c r="X26" s="23"/>
      <c r="Y26" s="3"/>
      <c r="Z26" s="3"/>
    </row>
    <row r="27" spans="1:26" s="2" customFormat="1" x14ac:dyDescent="0.2">
      <c r="A27" s="12" t="s">
        <v>18</v>
      </c>
      <c r="B27" s="6"/>
      <c r="C27" s="6"/>
      <c r="D27" s="6"/>
      <c r="E27" s="6"/>
      <c r="F27" s="7"/>
      <c r="G27" s="6">
        <f>G26</f>
        <v>1544</v>
      </c>
      <c r="H27" s="6" t="s">
        <v>41</v>
      </c>
      <c r="I27" s="24">
        <f t="shared" si="5"/>
        <v>3088</v>
      </c>
      <c r="J27" s="42">
        <f t="shared" si="6"/>
        <v>3.6884444444444449E-2</v>
      </c>
      <c r="K27" s="24">
        <v>12</v>
      </c>
      <c r="L27" s="24">
        <v>28</v>
      </c>
      <c r="M27" s="24">
        <v>0.6</v>
      </c>
      <c r="N27" s="45">
        <f t="shared" si="7"/>
        <v>11.497333333333332</v>
      </c>
      <c r="O27" s="36"/>
      <c r="P27" s="23"/>
      <c r="Q27" s="23"/>
      <c r="R27" s="23"/>
      <c r="S27" s="23"/>
      <c r="T27" s="23"/>
      <c r="U27" s="23"/>
      <c r="V27" s="23"/>
      <c r="W27" s="23"/>
      <c r="X27" s="23"/>
      <c r="Y27" s="3"/>
      <c r="Z27" s="3"/>
    </row>
    <row r="28" spans="1:26" s="2" customFormat="1" ht="13.5" thickBot="1" x14ac:dyDescent="0.25">
      <c r="A28" s="13"/>
      <c r="B28" s="70"/>
      <c r="C28" s="70"/>
      <c r="D28" s="70"/>
      <c r="E28" s="70"/>
      <c r="F28" s="77"/>
      <c r="G28" s="70">
        <f>G27</f>
        <v>1544</v>
      </c>
      <c r="H28" s="70" t="s">
        <v>41</v>
      </c>
      <c r="I28" s="26">
        <f t="shared" si="5"/>
        <v>3088</v>
      </c>
      <c r="J28" s="62">
        <f t="shared" si="6"/>
        <v>3.6884444444444449E-2</v>
      </c>
      <c r="K28" s="26">
        <v>12</v>
      </c>
      <c r="L28" s="26">
        <v>28</v>
      </c>
      <c r="M28" s="26">
        <v>0.6</v>
      </c>
      <c r="N28" s="71">
        <f t="shared" si="7"/>
        <v>11.497333333333332</v>
      </c>
      <c r="O28" s="36"/>
      <c r="P28" s="23"/>
      <c r="Q28" s="23"/>
      <c r="R28" s="23"/>
      <c r="S28" s="23"/>
      <c r="T28" s="23"/>
      <c r="U28" s="23"/>
      <c r="V28" s="23"/>
      <c r="W28" s="23"/>
      <c r="X28" s="23"/>
      <c r="Y28" s="3"/>
      <c r="Z28" s="3"/>
    </row>
    <row r="29" spans="1:26" x14ac:dyDescent="0.2">
      <c r="A29" s="65"/>
      <c r="B29" s="53"/>
      <c r="C29" s="53"/>
      <c r="D29" s="54">
        <f>D26</f>
        <v>3.5</v>
      </c>
      <c r="E29" s="54">
        <f>E26</f>
        <v>6.57</v>
      </c>
      <c r="F29" s="75"/>
      <c r="G29" s="54">
        <f>SUM(G26:G28)/1000</f>
        <v>4.6319999999999997</v>
      </c>
      <c r="H29" s="54" t="s">
        <v>12</v>
      </c>
      <c r="I29" s="53"/>
      <c r="J29" s="66">
        <f>SUM(J26:J28)</f>
        <v>0.11065333333333335</v>
      </c>
      <c r="K29" s="81">
        <f>J29/$J$32</f>
        <v>0.18174667556043028</v>
      </c>
      <c r="L29" s="67">
        <f>SUM(L26:L28)</f>
        <v>78</v>
      </c>
      <c r="M29" s="55">
        <f>MAX(M17:M28)*1.3</f>
        <v>0.78</v>
      </c>
      <c r="N29" s="76">
        <f>SUM(N26:N28)</f>
        <v>33.813999999999993</v>
      </c>
      <c r="O29" s="33"/>
      <c r="P29" s="23">
        <f>J29*60*60</f>
        <v>398.35200000000009</v>
      </c>
      <c r="Q29" s="23"/>
      <c r="R29" s="23"/>
      <c r="S29" s="23"/>
      <c r="T29" s="23"/>
      <c r="U29" s="23"/>
      <c r="V29" s="23"/>
      <c r="W29" s="23"/>
      <c r="X29" s="23"/>
      <c r="Y29" s="3"/>
      <c r="Z29" s="3"/>
    </row>
    <row r="30" spans="1:26" x14ac:dyDescent="0.2">
      <c r="A30" s="12" t="s">
        <v>11</v>
      </c>
      <c r="B30" s="4"/>
      <c r="C30" s="4"/>
      <c r="D30" s="4"/>
      <c r="E30" s="4"/>
      <c r="F30" s="43"/>
      <c r="G30" s="4"/>
      <c r="H30" s="4"/>
      <c r="I30" s="4"/>
      <c r="J30" s="44"/>
      <c r="K30" s="4"/>
      <c r="L30" s="4"/>
      <c r="M30" s="4"/>
      <c r="N30" s="47"/>
      <c r="P30" s="23"/>
      <c r="Q30" s="23"/>
      <c r="R30" s="23"/>
      <c r="S30" s="23"/>
      <c r="T30" s="23"/>
      <c r="U30" s="23"/>
      <c r="V30" s="23"/>
      <c r="W30" s="23"/>
      <c r="X30" s="23"/>
      <c r="Y30" s="3"/>
      <c r="Z30" s="3"/>
    </row>
    <row r="31" spans="1:26" x14ac:dyDescent="0.2">
      <c r="A31" s="12" t="s">
        <v>13</v>
      </c>
      <c r="B31" s="4"/>
      <c r="C31" s="4"/>
      <c r="D31" s="4"/>
      <c r="E31" s="4"/>
      <c r="F31" s="43"/>
      <c r="G31" s="4"/>
      <c r="H31" s="4"/>
      <c r="I31" s="4"/>
      <c r="J31" s="44"/>
      <c r="K31" s="4"/>
      <c r="L31" s="4"/>
      <c r="M31" s="4"/>
      <c r="N31" s="47"/>
      <c r="P31" s="23"/>
      <c r="Q31" s="23"/>
      <c r="R31" s="23"/>
      <c r="S31" s="23"/>
      <c r="T31" s="23"/>
      <c r="U31" s="23"/>
      <c r="V31" s="23"/>
      <c r="W31" s="23"/>
      <c r="X31" s="23"/>
      <c r="Y31" s="3"/>
      <c r="Z31" s="3"/>
    </row>
    <row r="32" spans="1:26" ht="13.5" thickBot="1" x14ac:dyDescent="0.25">
      <c r="A32" s="18"/>
      <c r="B32" s="14"/>
      <c r="C32" s="15">
        <f>SUM(C3:C26)</f>
        <v>227.88</v>
      </c>
      <c r="D32" s="15">
        <f>D29+D25+D16</f>
        <v>13.899999999999999</v>
      </c>
      <c r="E32" s="15">
        <f>E29+E25+E16</f>
        <v>27.980000000000004</v>
      </c>
      <c r="F32" s="19"/>
      <c r="G32" s="15">
        <f>G29+G25+G16</f>
        <v>23.593</v>
      </c>
      <c r="H32" s="14"/>
      <c r="I32" s="82">
        <f>SUM(I3:I28)</f>
        <v>43386</v>
      </c>
      <c r="J32" s="83">
        <f>J16+J25+J29</f>
        <v>0.60883277777777789</v>
      </c>
      <c r="K32" s="15"/>
      <c r="L32" s="15">
        <f>(L16+L25+L29)*1.15</f>
        <v>772.8</v>
      </c>
      <c r="M32" s="15"/>
      <c r="N32" s="84">
        <f>(N16+N25+N29)*1.2</f>
        <v>215.10420518134714</v>
      </c>
      <c r="O32" s="37"/>
      <c r="P32" s="23">
        <f>J32*60*60</f>
        <v>2191.7980000000002</v>
      </c>
      <c r="Q32" s="23"/>
      <c r="R32" s="23"/>
      <c r="S32" s="23"/>
      <c r="T32" s="23"/>
      <c r="U32" s="23"/>
      <c r="V32" s="23"/>
      <c r="W32" s="23"/>
      <c r="X32" s="23"/>
      <c r="Y32" s="3"/>
      <c r="Z32" s="3"/>
    </row>
    <row r="33" spans="2:26" ht="14.25" customHeight="1" x14ac:dyDescent="0.2">
      <c r="B33" t="s">
        <v>44</v>
      </c>
      <c r="G33" t="s">
        <v>22</v>
      </c>
      <c r="J33">
        <f>J32*60*60</f>
        <v>2191.7980000000002</v>
      </c>
      <c r="K33" t="s">
        <v>50</v>
      </c>
      <c r="P33" s="23"/>
      <c r="Q33" s="23"/>
      <c r="R33" s="23"/>
      <c r="S33" s="23"/>
      <c r="T33" s="23"/>
      <c r="U33" s="23"/>
      <c r="V33" s="23"/>
      <c r="W33" s="23"/>
      <c r="X33" s="23"/>
      <c r="Y33" s="3"/>
      <c r="Z33" s="3"/>
    </row>
    <row r="34" spans="2:26" ht="14.25" customHeight="1" x14ac:dyDescent="0.2">
      <c r="J34" s="10"/>
      <c r="P34" s="23"/>
      <c r="Q34" s="23"/>
      <c r="R34" s="23"/>
      <c r="S34" s="23"/>
      <c r="T34" s="23"/>
      <c r="U34" s="23"/>
      <c r="V34" s="23"/>
      <c r="W34" s="23"/>
      <c r="X34" s="23"/>
      <c r="Y34" s="3"/>
      <c r="Z34" s="3"/>
    </row>
    <row r="35" spans="2:26" x14ac:dyDescent="0.2">
      <c r="P35" s="23"/>
      <c r="Q35" s="23"/>
      <c r="R35" s="23"/>
      <c r="S35" s="23"/>
      <c r="T35" s="23"/>
      <c r="U35" s="23"/>
      <c r="V35" s="23"/>
      <c r="W35" s="23"/>
      <c r="X35" s="23"/>
      <c r="Y35" s="3"/>
      <c r="Z35" s="3"/>
    </row>
    <row r="36" spans="2:26" x14ac:dyDescent="0.2">
      <c r="P36" s="23"/>
      <c r="Q36" s="23"/>
      <c r="R36" s="23"/>
      <c r="S36" s="23"/>
      <c r="T36" s="23"/>
      <c r="U36" s="23"/>
      <c r="V36" s="23"/>
      <c r="W36" s="23"/>
      <c r="X36" s="23"/>
      <c r="Y36" s="3"/>
      <c r="Z36" s="3"/>
    </row>
    <row r="37" spans="2:26" x14ac:dyDescent="0.2">
      <c r="P37" s="23"/>
      <c r="Q37" s="23"/>
      <c r="R37" s="23"/>
      <c r="S37" s="23"/>
      <c r="T37" s="23"/>
      <c r="U37" s="23"/>
      <c r="V37" s="23"/>
      <c r="W37" s="23"/>
      <c r="X37" s="23"/>
    </row>
    <row r="38" spans="2:26" x14ac:dyDescent="0.2">
      <c r="P38" s="23"/>
      <c r="Q38" s="23"/>
      <c r="R38" s="23"/>
      <c r="S38" s="23"/>
      <c r="T38" s="23"/>
      <c r="U38" s="23"/>
      <c r="V38" s="23"/>
      <c r="W38" s="23"/>
      <c r="X38" s="23"/>
    </row>
    <row r="39" spans="2:26" x14ac:dyDescent="0.2">
      <c r="P39" s="23"/>
      <c r="Q39" s="23"/>
      <c r="R39" s="23"/>
      <c r="S39" s="23"/>
      <c r="T39" s="23"/>
      <c r="U39" s="23"/>
      <c r="V39" s="23"/>
      <c r="W39" s="23"/>
      <c r="X39" s="23"/>
    </row>
    <row r="40" spans="2:26" x14ac:dyDescent="0.2">
      <c r="P40" s="23"/>
      <c r="Q40" s="23"/>
      <c r="R40" s="23"/>
      <c r="S40" s="23"/>
      <c r="T40" s="23"/>
      <c r="U40" s="23"/>
      <c r="V40" s="23"/>
      <c r="W40" s="23"/>
      <c r="X40" s="23"/>
    </row>
    <row r="41" spans="2:26" x14ac:dyDescent="0.2">
      <c r="P41" s="23"/>
      <c r="Q41" s="23"/>
      <c r="R41" s="23"/>
      <c r="S41" s="23"/>
      <c r="T41" s="23"/>
      <c r="U41" s="23"/>
      <c r="V41" s="23"/>
      <c r="W41" s="23"/>
      <c r="X41" s="23"/>
    </row>
    <row r="42" spans="2:26" x14ac:dyDescent="0.2">
      <c r="P42" s="23"/>
      <c r="Q42" s="23"/>
      <c r="R42" s="23"/>
      <c r="S42" s="23"/>
      <c r="T42" s="23"/>
      <c r="U42" s="23"/>
      <c r="V42" s="23"/>
      <c r="W42" s="23"/>
      <c r="X42" s="23"/>
    </row>
    <row r="43" spans="2:26" x14ac:dyDescent="0.2">
      <c r="P43" s="23"/>
      <c r="Q43" s="23"/>
      <c r="R43" s="23"/>
      <c r="S43" s="23"/>
      <c r="T43" s="23"/>
      <c r="U43" s="23"/>
      <c r="V43" s="23"/>
      <c r="W43" s="23"/>
      <c r="X43" s="23"/>
    </row>
    <row r="44" spans="2:26" x14ac:dyDescent="0.2">
      <c r="P44" s="23"/>
      <c r="Q44" s="23"/>
      <c r="R44" s="23"/>
      <c r="S44" s="23"/>
      <c r="T44" s="23"/>
      <c r="U44" s="23"/>
      <c r="V44" s="23"/>
      <c r="W44" s="23"/>
      <c r="X44" s="23"/>
    </row>
    <row r="45" spans="2:26" x14ac:dyDescent="0.2">
      <c r="P45" s="23"/>
      <c r="Q45" s="23"/>
      <c r="R45" s="23"/>
      <c r="S45" s="23"/>
      <c r="T45" s="23"/>
      <c r="U45" s="23"/>
      <c r="V45" s="23"/>
      <c r="W45" s="23"/>
      <c r="X45" s="23"/>
    </row>
    <row r="46" spans="2:26" x14ac:dyDescent="0.2">
      <c r="P46" s="23"/>
      <c r="Q46" s="23"/>
      <c r="R46" s="23"/>
      <c r="S46" s="23"/>
      <c r="T46" s="23"/>
      <c r="U46" s="23"/>
      <c r="V46" s="23"/>
      <c r="W46" s="23"/>
      <c r="X46" s="23"/>
    </row>
    <row r="47" spans="2:26" x14ac:dyDescent="0.2">
      <c r="P47" s="23"/>
      <c r="Q47" s="23"/>
      <c r="R47" s="23"/>
      <c r="S47" s="23"/>
      <c r="T47" s="23"/>
      <c r="U47" s="23"/>
      <c r="V47" s="23"/>
      <c r="W47" s="23"/>
      <c r="X47" s="23"/>
    </row>
    <row r="48" spans="2:26" x14ac:dyDescent="0.2">
      <c r="P48" s="23"/>
      <c r="Q48" s="23"/>
      <c r="R48" s="23"/>
      <c r="S48" s="23"/>
      <c r="T48" s="23"/>
      <c r="U48" s="23"/>
      <c r="V48" s="23"/>
      <c r="W48" s="23"/>
      <c r="X48" s="23"/>
    </row>
    <row r="49" spans="16:24" x14ac:dyDescent="0.2">
      <c r="P49" s="23"/>
      <c r="Q49" s="23"/>
      <c r="R49" s="23"/>
      <c r="S49" s="23"/>
      <c r="T49" s="23"/>
      <c r="U49" s="23"/>
      <c r="V49" s="23"/>
      <c r="W49" s="23"/>
      <c r="X49" s="23"/>
    </row>
    <row r="50" spans="16:24" x14ac:dyDescent="0.2">
      <c r="P50" s="23"/>
      <c r="Q50" s="23"/>
      <c r="R50" s="23"/>
      <c r="S50" s="23"/>
      <c r="T50" s="23"/>
      <c r="U50" s="23"/>
      <c r="V50" s="23"/>
      <c r="W50" s="23"/>
      <c r="X50" s="23"/>
    </row>
    <row r="51" spans="16:24" x14ac:dyDescent="0.2">
      <c r="P51" s="23"/>
      <c r="Q51" s="23"/>
      <c r="R51" s="23"/>
      <c r="S51" s="23"/>
      <c r="T51" s="23"/>
      <c r="U51" s="23"/>
      <c r="V51" s="23"/>
      <c r="W51" s="23"/>
      <c r="X51" s="23"/>
    </row>
  </sheetData>
  <hyperlinks>
    <hyperlink ref="G3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Fujitsu Technology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Tretyakov, Anatoly</dc:creator>
  <cp:lastModifiedBy>Tretyakov, Anatoly</cp:lastModifiedBy>
  <dcterms:created xsi:type="dcterms:W3CDTF">2018-10-02T07:04:17Z</dcterms:created>
  <dcterms:modified xsi:type="dcterms:W3CDTF">2018-11-29T09:08:18Z</dcterms:modified>
</cp:coreProperties>
</file>