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___ дом зеленая площадь 10\OUT PDF\"/>
    </mc:Choice>
  </mc:AlternateContent>
  <xr:revisionPtr revIDLastSave="0" documentId="8_{AF3545D0-9EB7-4A2F-B76E-4DB0ECF21B85}" xr6:coauthVersionLast="45" xr6:coauthVersionMax="45" xr10:uidLastSave="{00000000-0000-0000-0000-000000000000}"/>
  <bookViews>
    <workbookView xWindow="-120" yWindow="-120" windowWidth="29040" windowHeight="15840" tabRatio="848" xr2:uid="{00000000-000D-0000-FFFF-FFFF00000000}"/>
  </bookViews>
  <sheets>
    <sheet name="РАБОТА" sheetId="6" r:id="rId1"/>
    <sheet name="Сводка материалы" sheetId="7" r:id="rId2"/>
    <sheet name="КР" sheetId="2" r:id="rId3"/>
    <sheet name="АР" sheetId="8" r:id="rId4"/>
    <sheet name="СПОЗУ" sheetId="3" r:id="rId5"/>
    <sheet name="Арматура лента" sheetId="4" r:id="rId6"/>
    <sheet name="Ленточный фундамент V" sheetId="5" r:id="rId7"/>
    <sheet name="Ведомость материалов крыш" sheetId="9" r:id="rId8"/>
    <sheet name="Спецификация стен" sheetId="10" r:id="rId9"/>
    <sheet name="Ведомость материалов несущего к" sheetId="11" r:id="rId10"/>
    <sheet name="колонны" sheetId="13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7" l="1"/>
  <c r="D19" i="7"/>
  <c r="E33" i="8"/>
  <c r="E35" i="8" s="1"/>
  <c r="E32" i="8"/>
  <c r="E31" i="8"/>
  <c r="E30" i="8"/>
  <c r="E29" i="8"/>
  <c r="E28" i="8"/>
  <c r="E27" i="8"/>
  <c r="E26" i="8"/>
  <c r="G136" i="13"/>
  <c r="F136" i="13"/>
  <c r="G110" i="13"/>
  <c r="F110" i="13"/>
  <c r="G103" i="13"/>
  <c r="F103" i="13"/>
  <c r="G69" i="13"/>
  <c r="F69" i="13"/>
  <c r="E37" i="8"/>
  <c r="E36" i="8"/>
  <c r="E34" i="8"/>
  <c r="E465" i="11"/>
  <c r="D465" i="11"/>
  <c r="E443" i="11"/>
  <c r="D443" i="11"/>
  <c r="E410" i="11"/>
  <c r="D410" i="11"/>
  <c r="E174" i="11"/>
  <c r="D174" i="11"/>
  <c r="E169" i="11"/>
  <c r="D169" i="11"/>
  <c r="E22" i="11"/>
  <c r="D22" i="11"/>
  <c r="E13" i="8"/>
  <c r="G13" i="8" s="1"/>
  <c r="E12" i="8"/>
  <c r="E11" i="8"/>
  <c r="G11" i="8" s="1"/>
  <c r="E10" i="8"/>
  <c r="E9" i="8"/>
  <c r="G9" i="8" s="1"/>
  <c r="E8" i="8"/>
  <c r="E7" i="8"/>
  <c r="E6" i="8"/>
  <c r="B55" i="10"/>
  <c r="A55" i="10"/>
  <c r="B41" i="10"/>
  <c r="A41" i="10"/>
  <c r="B36" i="10"/>
  <c r="A36" i="10"/>
  <c r="B19" i="10"/>
  <c r="A19" i="10"/>
  <c r="E19" i="8"/>
  <c r="E20" i="8" s="1"/>
  <c r="G20" i="8" s="1"/>
  <c r="E18" i="8"/>
  <c r="G18" i="8" s="1"/>
  <c r="E17" i="8"/>
  <c r="E20" i="6" s="1"/>
  <c r="G20" i="6" s="1"/>
  <c r="E18" i="9"/>
  <c r="D18" i="9"/>
  <c r="E14" i="9"/>
  <c r="D14" i="9"/>
  <c r="E10" i="9"/>
  <c r="D10" i="9"/>
  <c r="E6" i="9"/>
  <c r="E22" i="8" s="1"/>
  <c r="G22" i="8" s="1"/>
  <c r="D6" i="9"/>
  <c r="E21" i="8" s="1"/>
  <c r="G17" i="8" l="1"/>
  <c r="G19" i="8"/>
  <c r="E14" i="8"/>
  <c r="E19" i="6" s="1"/>
  <c r="G19" i="6" s="1"/>
  <c r="G21" i="6" s="1"/>
  <c r="G7" i="8"/>
  <c r="G14" i="8" s="1"/>
  <c r="D18" i="7" s="1"/>
  <c r="D21" i="7" s="1"/>
  <c r="D13" i="7"/>
  <c r="D12" i="7"/>
  <c r="D11" i="7"/>
  <c r="D10" i="7"/>
  <c r="D9" i="7"/>
  <c r="D8" i="7"/>
  <c r="D7" i="7"/>
  <c r="D14" i="7"/>
  <c r="G6" i="6"/>
  <c r="E13" i="6"/>
  <c r="G13" i="6" s="1"/>
  <c r="E12" i="6"/>
  <c r="G12" i="6" s="1"/>
  <c r="E10" i="6"/>
  <c r="G10" i="6" s="1"/>
  <c r="E11" i="6"/>
  <c r="G11" i="6" s="1"/>
  <c r="E9" i="6"/>
  <c r="G9" i="6" s="1"/>
  <c r="E7" i="6"/>
  <c r="G7" i="6" s="1"/>
  <c r="E8" i="6"/>
  <c r="G8" i="6" s="1"/>
  <c r="E28" i="2"/>
  <c r="E30" i="2" s="1"/>
  <c r="E6" i="6"/>
  <c r="F77" i="2"/>
  <c r="G77" i="2" s="1"/>
  <c r="G76" i="2"/>
  <c r="E75" i="2"/>
  <c r="G74" i="2"/>
  <c r="E73" i="2"/>
  <c r="G72" i="2"/>
  <c r="G42" i="2"/>
  <c r="G41" i="2"/>
  <c r="G52" i="2"/>
  <c r="E48" i="2"/>
  <c r="E65" i="2"/>
  <c r="E63" i="2"/>
  <c r="G67" i="2"/>
  <c r="G69" i="2" s="1"/>
  <c r="F67" i="2"/>
  <c r="G66" i="2"/>
  <c r="G64" i="2"/>
  <c r="G62" i="2"/>
  <c r="E57" i="2"/>
  <c r="E37" i="2"/>
  <c r="E46" i="2"/>
  <c r="J49" i="2"/>
  <c r="G47" i="2"/>
  <c r="G23" i="8" l="1"/>
  <c r="G14" i="6"/>
  <c r="G79" i="2"/>
  <c r="E41" i="2" l="1"/>
  <c r="E26" i="2"/>
  <c r="E27" i="2" s="1"/>
  <c r="E22" i="2"/>
  <c r="G22" i="2" s="1"/>
  <c r="E19" i="2"/>
  <c r="E18" i="2"/>
  <c r="D17" i="5"/>
  <c r="D25" i="5"/>
  <c r="E13" i="2"/>
  <c r="C25" i="5"/>
  <c r="C17" i="5"/>
  <c r="E16" i="2"/>
  <c r="E17" i="2"/>
  <c r="G17" i="2" s="1"/>
  <c r="E14" i="2"/>
  <c r="E15" i="2"/>
  <c r="E10" i="2"/>
  <c r="E9" i="2"/>
  <c r="D10" i="3" l="1"/>
  <c r="G58" i="2" l="1"/>
  <c r="G56" i="2"/>
  <c r="F50" i="2"/>
  <c r="G59" i="2" l="1"/>
  <c r="G50" i="2"/>
  <c r="G49" i="2"/>
  <c r="G45" i="2"/>
  <c r="G20" i="2"/>
  <c r="G18" i="2"/>
  <c r="F39" i="2"/>
  <c r="G39" i="2" s="1"/>
  <c r="E7" i="2" l="1"/>
  <c r="E8" i="2" s="1"/>
  <c r="G13" i="2"/>
  <c r="E31" i="2"/>
  <c r="G31" i="2" s="1"/>
  <c r="G32" i="2" s="1"/>
  <c r="G38" i="2"/>
  <c r="G36" i="2"/>
  <c r="G15" i="2"/>
  <c r="G23" i="2" l="1"/>
</calcChain>
</file>

<file path=xl/sharedStrings.xml><?xml version="1.0" encoding="utf-8"?>
<sst xmlns="http://schemas.openxmlformats.org/spreadsheetml/2006/main" count="930" uniqueCount="151">
  <si>
    <t>Котлован</t>
  </si>
  <si>
    <t>Ленточный фундамент</t>
  </si>
  <si>
    <t>ед. изм</t>
  </si>
  <si>
    <t>кол-во</t>
  </si>
  <si>
    <t>стоимость за ед. изм.. тыс. руб</t>
  </si>
  <si>
    <t>стоимость итого, тыс. руб</t>
  </si>
  <si>
    <r>
      <t>м</t>
    </r>
    <r>
      <rPr>
        <vertAlign val="superscript"/>
        <sz val="10"/>
        <color theme="1"/>
        <rFont val="Century Gothic"/>
        <family val="2"/>
        <charset val="204"/>
      </rPr>
      <t>3</t>
    </r>
  </si>
  <si>
    <t xml:space="preserve">пог. м </t>
  </si>
  <si>
    <t>т.</t>
  </si>
  <si>
    <t>Итого, материалы:</t>
  </si>
  <si>
    <t>Обратная отсыпка песком</t>
  </si>
  <si>
    <t>Объем в закупке</t>
  </si>
  <si>
    <t>Плита h250 mm</t>
  </si>
  <si>
    <t>Арматура D12</t>
  </si>
  <si>
    <t>Утеплитель нижней поверхности</t>
  </si>
  <si>
    <r>
      <t>м</t>
    </r>
    <r>
      <rPr>
        <vertAlign val="superscript"/>
        <sz val="10"/>
        <color theme="1"/>
        <rFont val="Century Gothic"/>
        <family val="2"/>
        <charset val="204"/>
      </rPr>
      <t>2</t>
    </r>
  </si>
  <si>
    <t>Выемка растительного грунта</t>
  </si>
  <si>
    <t>Выемка грунта, всего</t>
  </si>
  <si>
    <t>Выемка остального грунта</t>
  </si>
  <si>
    <t>Утепление по периметру 100 мм</t>
  </si>
  <si>
    <t>Утепление по периметру под опалубкой 100 мм</t>
  </si>
  <si>
    <t>Утеплитель внешней поверхности</t>
  </si>
  <si>
    <t>Плита перекрытия 1-го этажа h200 mm</t>
  </si>
  <si>
    <t>ТЭП</t>
  </si>
  <si>
    <t>Площадь ЗУ</t>
  </si>
  <si>
    <t>Площадь застройки</t>
  </si>
  <si>
    <t>Показатель</t>
  </si>
  <si>
    <t>Значение</t>
  </si>
  <si>
    <t>ед. изм.</t>
  </si>
  <si>
    <t>Количество этажей</t>
  </si>
  <si>
    <t>шт.</t>
  </si>
  <si>
    <t>Высота здания</t>
  </si>
  <si>
    <t>Коэффициент застройки</t>
  </si>
  <si>
    <t>м</t>
  </si>
  <si>
    <t>S под отмостой</t>
  </si>
  <si>
    <t>S под домом</t>
  </si>
  <si>
    <t>Гидроизоляция</t>
  </si>
  <si>
    <t>Арматура D14</t>
  </si>
  <si>
    <t>Арматура D06</t>
  </si>
  <si>
    <t>Ø_arm</t>
  </si>
  <si>
    <t>Расч_Кол-во</t>
  </si>
  <si>
    <t>Расч_Масса ед.кг</t>
  </si>
  <si>
    <t>Расч_Примечание с общей массой</t>
  </si>
  <si>
    <t>Длина стержня</t>
  </si>
  <si>
    <t>Количество</t>
  </si>
  <si>
    <t>ADSK_Масса на единицу длины</t>
  </si>
  <si>
    <t>Диаметр стержня</t>
  </si>
  <si>
    <t>КОЭФФИЦИЕНТ</t>
  </si>
  <si>
    <t>Ведомость расхода стали</t>
  </si>
  <si>
    <t>Марка элемента</t>
  </si>
  <si>
    <t>Изделия арматурные</t>
  </si>
  <si>
    <t>Арматура класса</t>
  </si>
  <si>
    <t>A500</t>
  </si>
  <si>
    <t>ГОСТ 34028-2016</t>
  </si>
  <si>
    <t>Ø6</t>
  </si>
  <si>
    <t>Ø14</t>
  </si>
  <si>
    <t>Итого</t>
  </si>
  <si>
    <t>ФЛ01</t>
  </si>
  <si>
    <t>ФЛ02</t>
  </si>
  <si>
    <t>ФЛ03</t>
  </si>
  <si>
    <t>ФЛ04</t>
  </si>
  <si>
    <t>ФЛ05</t>
  </si>
  <si>
    <t>ФЛ06</t>
  </si>
  <si>
    <t>ФЛ07</t>
  </si>
  <si>
    <t>ФЛ08</t>
  </si>
  <si>
    <t>ФЛ09</t>
  </si>
  <si>
    <t>ФЛ10</t>
  </si>
  <si>
    <t>ФЛ11</t>
  </si>
  <si>
    <t>ФЛ12</t>
  </si>
  <si>
    <t>ФЛ13</t>
  </si>
  <si>
    <t>Общий итог: 92</t>
  </si>
  <si>
    <t>кг/м</t>
  </si>
  <si>
    <t>Марка</t>
  </si>
  <si>
    <t>Материал: Имя</t>
  </si>
  <si>
    <t>Объем</t>
  </si>
  <si>
    <t>Площадь</t>
  </si>
  <si>
    <t>Бетон В25 армированный</t>
  </si>
  <si>
    <t>Утеплитель Полистирол вспениваемый ВПС</t>
  </si>
  <si>
    <t>Отсыпка подушки под утеплителем отмостки и засыпка утеплителя</t>
  </si>
  <si>
    <t>Итого, объем в утрамбованом виде</t>
  </si>
  <si>
    <t>Отсыпка кессонов</t>
  </si>
  <si>
    <t>Геотекстиль</t>
  </si>
  <si>
    <t>Армопояс первого этажа</t>
  </si>
  <si>
    <t>Бетон М350 В25 П4</t>
  </si>
  <si>
    <t>Итого, материалы ленточного фундамента:</t>
  </si>
  <si>
    <t>Итого, песок:</t>
  </si>
  <si>
    <t>Итого, материалы плиты:</t>
  </si>
  <si>
    <t>Итого, материалы армопояся первого этажа:</t>
  </si>
  <si>
    <t>Армопояс второго этажа</t>
  </si>
  <si>
    <t>Армопояс фронтонов и конька кровли</t>
  </si>
  <si>
    <t>Сводная ведомость стоимости выполнения работ по разделу КР</t>
  </si>
  <si>
    <t>Разработка котлована</t>
  </si>
  <si>
    <t>Ленточный фундамент h=0,95 м</t>
  </si>
  <si>
    <t>Отсыпка подушки под фундамент</t>
  </si>
  <si>
    <t>Отсыпка песком и утрамбовка</t>
  </si>
  <si>
    <t>Фундаментная плита</t>
  </si>
  <si>
    <t>Плита перекрытия первого этажа</t>
  </si>
  <si>
    <t>Армоппояс второго этажа</t>
  </si>
  <si>
    <t>Итого, материалы армопояся второго этажа:</t>
  </si>
  <si>
    <t>Итого, материалы армопояся вронтонов и конька кровли этажа:</t>
  </si>
  <si>
    <t>Итого, стоимость работ по разделу КР</t>
  </si>
  <si>
    <t>Сводная ведомость стоимости закупки материалов по разделу КР</t>
  </si>
  <si>
    <t>Итого, стоимость материалов по разделу КР</t>
  </si>
  <si>
    <t>Песок</t>
  </si>
  <si>
    <t>Работа по разделу включает в себя:
• Прокладку труб хоз. бытовой канализации в отметках ниже нуля до точки подключения к септику (в контуре здания - в футляре из стальной трубы);
• Прокладку кабель-каналов электроснабжения первого этажа и слаботочной систем в фундаментной плите;
• Прокладку труб горячего и холодного водоснабжения кухни в фундаментной плите;
• Прокладку кабель-каналов электроснабжения второго этажа и слаботочной систем в плите перекрытия первого этажа.</t>
  </si>
  <si>
    <t>Кладочный материал</t>
  </si>
  <si>
    <t>Арболитовые блоки 400 мм</t>
  </si>
  <si>
    <t>Арболитовые блоки 300 мм</t>
  </si>
  <si>
    <t>Арболитовые блоки 200 мм</t>
  </si>
  <si>
    <t>Гипсовые пазогребневые плиты 80 мм</t>
  </si>
  <si>
    <t>Итого:</t>
  </si>
  <si>
    <r>
      <t>м</t>
    </r>
    <r>
      <rPr>
        <b/>
        <vertAlign val="superscript"/>
        <sz val="10"/>
        <color theme="1"/>
        <rFont val="Century Gothic"/>
        <family val="2"/>
        <charset val="204"/>
      </rPr>
      <t>3</t>
    </r>
  </si>
  <si>
    <t>Кровля</t>
  </si>
  <si>
    <t>Мягкая черепица</t>
  </si>
  <si>
    <t>ОСБ плита влагостойкая 15 мм</t>
  </si>
  <si>
    <t>Пароизоляция</t>
  </si>
  <si>
    <t>Утеплитель 200 мм</t>
  </si>
  <si>
    <t>Брус 200х200 мм</t>
  </si>
  <si>
    <t>Итого, материалы кровли:</t>
  </si>
  <si>
    <t>Ведомость материалов крыш</t>
  </si>
  <si>
    <t>Материал: ADSK_Материал наименование</t>
  </si>
  <si>
    <t>Материал: ADSK_Единица измерения</t>
  </si>
  <si>
    <t>ADSK_Изоляция_Мембрана_Гидроизоляция</t>
  </si>
  <si>
    <t>ADSK_Кровля_Битумная_Плитка коричневая</t>
  </si>
  <si>
    <t>ADSK_Древесина_Плита древесно-стружечная</t>
  </si>
  <si>
    <t>Теплоизоляция</t>
  </si>
  <si>
    <t>Спецификация стен</t>
  </si>
  <si>
    <t>Толщина</t>
  </si>
  <si>
    <t>Сводная ведомость стоимости выполнения работ по разделу АР</t>
  </si>
  <si>
    <t>Итого, стоимость работ по разделу АР</t>
  </si>
  <si>
    <t>Стены из кладочного материала</t>
  </si>
  <si>
    <t>Сводная ведомость стоимости закупки материалов по разделу АР</t>
  </si>
  <si>
    <t>Кровля, пиломатериалы</t>
  </si>
  <si>
    <t>Кровля, остальное</t>
  </si>
  <si>
    <t>Длина</t>
  </si>
  <si>
    <t>Фактическая длина</t>
  </si>
  <si>
    <t>Тип</t>
  </si>
  <si>
    <t>25x280</t>
  </si>
  <si>
    <t>100x50</t>
  </si>
  <si>
    <t>100x200</t>
  </si>
  <si>
    <t>150x25</t>
  </si>
  <si>
    <t>200x50</t>
  </si>
  <si>
    <t>200x100</t>
  </si>
  <si>
    <t>200x200</t>
  </si>
  <si>
    <t>пог. м</t>
  </si>
  <si>
    <t>Брус 200х100 мм</t>
  </si>
  <si>
    <t>Брус 200х50 мм</t>
  </si>
  <si>
    <t>Брус 100х50 мм</t>
  </si>
  <si>
    <t>Обрезная доска 250х25 мм</t>
  </si>
  <si>
    <t>Обрезная доска 280х25 мм</t>
  </si>
  <si>
    <t>Итого, пиломатериалы кровли: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</si>
</sst>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entury Gothic"/>
      <family val="2"/>
      <charset val="204"/>
    </font>
    <font>
      <vertAlign val="superscript"/>
      <sz val="10"/>
      <color theme="1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vertAlign val="superscript"/>
      <sz val="10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4" fontId="0" fillId="0" borderId="11" xfId="0" applyNumberForma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/>
    <xf numFmtId="165" fontId="1" fillId="0" borderId="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0" xfId="0" applyFont="1" applyFill="1"/>
    <xf numFmtId="0" fontId="3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D7FA6-541E-48F8-977D-D6B34053B92D}">
  <dimension ref="A4:T21"/>
  <sheetViews>
    <sheetView tabSelected="1" workbookViewId="0">
      <selection activeCell="J17" sqref="J17"/>
    </sheetView>
  </sheetViews>
  <sheetFormatPr defaultRowHeight="15" x14ac:dyDescent="0.25"/>
  <cols>
    <col min="1" max="2" width="9.140625" style="1"/>
    <col min="3" max="3" width="47" style="1" customWidth="1"/>
    <col min="4" max="5" width="9.140625" style="1"/>
    <col min="6" max="7" width="12.28515625" style="1" customWidth="1"/>
    <col min="8" max="9" width="9.140625" style="1"/>
    <col min="10" max="10" width="26.140625" style="1" customWidth="1"/>
    <col min="11" max="20" width="9.140625" style="1"/>
  </cols>
  <sheetData>
    <row r="4" spans="1:20" s="2" customFormat="1" ht="30" customHeight="1" x14ac:dyDescent="0.25">
      <c r="C4" s="65" t="s">
        <v>90</v>
      </c>
      <c r="D4" s="65"/>
      <c r="E4" s="65"/>
      <c r="F4" s="65"/>
      <c r="G4" s="65"/>
    </row>
    <row r="5" spans="1:20" s="2" customFormat="1" ht="41.1" customHeight="1" x14ac:dyDescent="0.25">
      <c r="C5" s="23"/>
      <c r="D5" s="24" t="s">
        <v>2</v>
      </c>
      <c r="E5" s="24" t="s">
        <v>3</v>
      </c>
      <c r="F5" s="25" t="s">
        <v>4</v>
      </c>
      <c r="G5" s="26" t="s">
        <v>5</v>
      </c>
      <c r="J5" s="60"/>
      <c r="K5" s="60"/>
      <c r="L5" s="60"/>
      <c r="M5" s="60"/>
      <c r="N5" s="60"/>
    </row>
    <row r="6" spans="1:20" s="4" customFormat="1" ht="20.100000000000001" customHeight="1" x14ac:dyDescent="0.25">
      <c r="A6" s="2"/>
      <c r="B6" s="2"/>
      <c r="C6" s="23" t="s">
        <v>91</v>
      </c>
      <c r="D6" s="24" t="s">
        <v>6</v>
      </c>
      <c r="E6" s="24">
        <f>КР!E10</f>
        <v>181.54999999999998</v>
      </c>
      <c r="F6" s="41"/>
      <c r="G6" s="33">
        <f>F6*E6</f>
        <v>0</v>
      </c>
      <c r="H6" s="2"/>
      <c r="I6" s="2"/>
      <c r="J6" s="60"/>
      <c r="K6" s="60"/>
      <c r="L6" s="60"/>
      <c r="M6" s="60"/>
      <c r="N6" s="60"/>
      <c r="O6" s="2"/>
      <c r="P6" s="2"/>
      <c r="Q6" s="2"/>
      <c r="R6" s="2"/>
      <c r="S6" s="2"/>
      <c r="T6" s="2"/>
    </row>
    <row r="7" spans="1:20" s="4" customFormat="1" ht="20.100000000000001" customHeight="1" x14ac:dyDescent="0.25">
      <c r="A7" s="2"/>
      <c r="B7" s="2"/>
      <c r="C7" s="18" t="s">
        <v>92</v>
      </c>
      <c r="D7" s="8" t="s">
        <v>6</v>
      </c>
      <c r="E7" s="8">
        <f>КР!E13</f>
        <v>32.4</v>
      </c>
      <c r="F7" s="43"/>
      <c r="G7" s="33">
        <f t="shared" ref="G7:G13" si="0">F7*E7</f>
        <v>0</v>
      </c>
      <c r="H7" s="2"/>
      <c r="I7" s="2"/>
      <c r="J7" s="60"/>
      <c r="K7" s="60"/>
      <c r="L7" s="60"/>
      <c r="M7" s="60"/>
      <c r="N7" s="60"/>
      <c r="O7" s="2"/>
      <c r="P7" s="2"/>
      <c r="Q7" s="2"/>
      <c r="R7" s="2"/>
      <c r="S7" s="2"/>
      <c r="T7" s="2"/>
    </row>
    <row r="8" spans="1:20" s="4" customFormat="1" ht="20.100000000000001" customHeight="1" x14ac:dyDescent="0.25">
      <c r="A8" s="2"/>
      <c r="B8" s="2"/>
      <c r="C8" s="18" t="s">
        <v>94</v>
      </c>
      <c r="D8" s="8" t="s">
        <v>6</v>
      </c>
      <c r="E8" s="43">
        <f>КР!E31</f>
        <v>252.71249999999998</v>
      </c>
      <c r="F8" s="43"/>
      <c r="G8" s="33">
        <f t="shared" si="0"/>
        <v>0</v>
      </c>
      <c r="H8" s="2"/>
      <c r="I8" s="2"/>
      <c r="J8" s="60"/>
      <c r="K8" s="60"/>
      <c r="L8" s="60"/>
      <c r="M8" s="60"/>
      <c r="N8" s="60"/>
      <c r="O8" s="2"/>
      <c r="P8" s="2"/>
      <c r="Q8" s="2"/>
      <c r="R8" s="2"/>
      <c r="S8" s="2"/>
      <c r="T8" s="2"/>
    </row>
    <row r="9" spans="1:20" s="4" customFormat="1" ht="20.100000000000001" customHeight="1" x14ac:dyDescent="0.25">
      <c r="A9" s="2"/>
      <c r="B9" s="2"/>
      <c r="C9" s="18" t="s">
        <v>95</v>
      </c>
      <c r="D9" s="8" t="s">
        <v>15</v>
      </c>
      <c r="E9" s="43">
        <f>КР!E35</f>
        <v>157</v>
      </c>
      <c r="F9" s="43"/>
      <c r="G9" s="33">
        <f t="shared" si="0"/>
        <v>0</v>
      </c>
      <c r="H9" s="2"/>
      <c r="I9" s="2"/>
      <c r="J9" s="60"/>
      <c r="K9" s="60"/>
      <c r="L9" s="60"/>
      <c r="M9" s="60"/>
      <c r="N9" s="60"/>
      <c r="O9" s="2"/>
      <c r="P9" s="2"/>
      <c r="Q9" s="2"/>
      <c r="R9" s="2"/>
      <c r="S9" s="2"/>
      <c r="T9" s="2"/>
    </row>
    <row r="10" spans="1:20" s="4" customFormat="1" ht="20.100000000000001" customHeight="1" x14ac:dyDescent="0.25">
      <c r="A10" s="2"/>
      <c r="B10" s="2"/>
      <c r="C10" s="56" t="s">
        <v>82</v>
      </c>
      <c r="D10" s="8" t="s">
        <v>6</v>
      </c>
      <c r="E10" s="43">
        <f>КР!E45</f>
        <v>6.17</v>
      </c>
      <c r="F10" s="44"/>
      <c r="G10" s="33">
        <f t="shared" si="0"/>
        <v>0</v>
      </c>
      <c r="H10" s="2"/>
      <c r="I10" s="2"/>
      <c r="J10" s="60"/>
      <c r="K10" s="60"/>
      <c r="L10" s="60"/>
      <c r="M10" s="60"/>
      <c r="N10" s="60"/>
      <c r="O10" s="2"/>
      <c r="P10" s="2"/>
      <c r="Q10" s="2"/>
      <c r="R10" s="2"/>
      <c r="S10" s="2"/>
      <c r="T10" s="2"/>
    </row>
    <row r="11" spans="1:20" s="4" customFormat="1" ht="20.100000000000001" customHeight="1" x14ac:dyDescent="0.25">
      <c r="A11" s="2"/>
      <c r="B11" s="2"/>
      <c r="C11" s="56" t="s">
        <v>96</v>
      </c>
      <c r="D11" s="8" t="s">
        <v>15</v>
      </c>
      <c r="E11" s="43">
        <f>КР!E55</f>
        <v>126.85</v>
      </c>
      <c r="F11" s="44"/>
      <c r="G11" s="33">
        <f t="shared" si="0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s="4" customFormat="1" ht="20.100000000000001" customHeight="1" x14ac:dyDescent="0.25">
      <c r="A12" s="2"/>
      <c r="B12" s="2"/>
      <c r="C12" s="56" t="s">
        <v>97</v>
      </c>
      <c r="D12" s="8" t="s">
        <v>6</v>
      </c>
      <c r="E12" s="43">
        <f>КР!E62</f>
        <v>3.4</v>
      </c>
      <c r="F12" s="44"/>
      <c r="G12" s="33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s="4" customFormat="1" ht="20.100000000000001" customHeight="1" x14ac:dyDescent="0.25">
      <c r="A13" s="2"/>
      <c r="B13" s="2"/>
      <c r="C13" s="56" t="s">
        <v>89</v>
      </c>
      <c r="D13" s="8" t="s">
        <v>6</v>
      </c>
      <c r="E13" s="43">
        <f>КР!E72</f>
        <v>3.04</v>
      </c>
      <c r="F13" s="44"/>
      <c r="G13" s="33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20.100000000000001" customHeight="1" x14ac:dyDescent="0.25">
      <c r="C14" s="61" t="s">
        <v>100</v>
      </c>
      <c r="D14" s="61"/>
      <c r="E14" s="61"/>
      <c r="F14" s="62"/>
      <c r="G14" s="57">
        <f>SUM(G6:G13)</f>
        <v>0</v>
      </c>
    </row>
    <row r="15" spans="1:20" ht="121.5" customHeight="1" x14ac:dyDescent="0.25">
      <c r="C15" s="63" t="s">
        <v>104</v>
      </c>
      <c r="D15" s="64"/>
      <c r="E15" s="64"/>
      <c r="F15" s="64"/>
      <c r="G15" s="64"/>
    </row>
    <row r="16" spans="1:20" ht="20.100000000000001" customHeight="1" x14ac:dyDescent="0.25"/>
    <row r="17" spans="3:7" ht="30" customHeight="1" x14ac:dyDescent="0.25">
      <c r="C17" s="65" t="s">
        <v>128</v>
      </c>
      <c r="D17" s="65"/>
      <c r="E17" s="65"/>
      <c r="F17" s="65"/>
      <c r="G17" s="65"/>
    </row>
    <row r="18" spans="3:7" ht="41.1" customHeight="1" x14ac:dyDescent="0.25">
      <c r="C18" s="23"/>
      <c r="D18" s="24" t="s">
        <v>2</v>
      </c>
      <c r="E18" s="24" t="s">
        <v>3</v>
      </c>
      <c r="F18" s="25" t="s">
        <v>4</v>
      </c>
      <c r="G18" s="26" t="s">
        <v>5</v>
      </c>
    </row>
    <row r="19" spans="3:7" ht="20.100000000000001" customHeight="1" x14ac:dyDescent="0.25">
      <c r="C19" s="23" t="s">
        <v>130</v>
      </c>
      <c r="D19" s="24" t="s">
        <v>6</v>
      </c>
      <c r="E19" s="41">
        <f>АР!E14</f>
        <v>121.69</v>
      </c>
      <c r="F19" s="41"/>
      <c r="G19" s="33">
        <f>F19*E19</f>
        <v>0</v>
      </c>
    </row>
    <row r="20" spans="3:7" ht="20.100000000000001" customHeight="1" x14ac:dyDescent="0.25">
      <c r="C20" s="18" t="s">
        <v>112</v>
      </c>
      <c r="D20" s="8" t="s">
        <v>15</v>
      </c>
      <c r="E20" s="8">
        <f>АР!E17</f>
        <v>225.58</v>
      </c>
      <c r="F20" s="43"/>
      <c r="G20" s="33">
        <f t="shared" ref="G20" si="1">F20*E20</f>
        <v>0</v>
      </c>
    </row>
    <row r="21" spans="3:7" x14ac:dyDescent="0.25">
      <c r="C21" s="61" t="s">
        <v>129</v>
      </c>
      <c r="D21" s="61"/>
      <c r="E21" s="61"/>
      <c r="F21" s="62"/>
      <c r="G21" s="57">
        <f>SUM(G19:G20)</f>
        <v>0</v>
      </c>
    </row>
  </sheetData>
  <mergeCells count="5">
    <mergeCell ref="C14:F14"/>
    <mergeCell ref="C15:G15"/>
    <mergeCell ref="C4:G4"/>
    <mergeCell ref="C17:G17"/>
    <mergeCell ref="C21:F21"/>
  </mergeCells>
  <pageMargins left="0.7" right="0.7" top="0.75" bottom="0.75" header="0.3" footer="0.3"/>
  <pageSetup paperSize="9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75016-68FB-4EA0-B6DC-8D568D3E2A09}">
  <dimension ref="D2:F465"/>
  <sheetViews>
    <sheetView workbookViewId="0">
      <selection activeCell="E466" sqref="E466"/>
    </sheetView>
  </sheetViews>
  <sheetFormatPr defaultRowHeight="15" x14ac:dyDescent="0.25"/>
  <cols>
    <col min="5" max="5" width="18.7109375" style="87" customWidth="1"/>
  </cols>
  <sheetData>
    <row r="2" spans="4:6" x14ac:dyDescent="0.25">
      <c r="D2" t="s">
        <v>74</v>
      </c>
      <c r="E2" s="87" t="s">
        <v>135</v>
      </c>
      <c r="F2" t="s">
        <v>136</v>
      </c>
    </row>
    <row r="4" spans="4:6" x14ac:dyDescent="0.25">
      <c r="D4">
        <v>0.01</v>
      </c>
      <c r="E4" s="87">
        <v>1312.453</v>
      </c>
      <c r="F4" t="s">
        <v>137</v>
      </c>
    </row>
    <row r="5" spans="4:6" x14ac:dyDescent="0.25">
      <c r="D5">
        <v>0.01</v>
      </c>
      <c r="E5" s="87">
        <v>1684.941</v>
      </c>
      <c r="F5" t="s">
        <v>137</v>
      </c>
    </row>
    <row r="6" spans="4:6" x14ac:dyDescent="0.25">
      <c r="D6">
        <v>7.0000000000000007E-2</v>
      </c>
      <c r="E6" s="87">
        <v>10840</v>
      </c>
      <c r="F6" t="s">
        <v>137</v>
      </c>
    </row>
    <row r="7" spans="4:6" x14ac:dyDescent="0.25">
      <c r="D7">
        <v>0.01</v>
      </c>
      <c r="E7" s="87">
        <v>1684.941</v>
      </c>
      <c r="F7" t="s">
        <v>137</v>
      </c>
    </row>
    <row r="8" spans="4:6" x14ac:dyDescent="0.25">
      <c r="D8">
        <v>0.01</v>
      </c>
      <c r="E8" s="87">
        <v>1390.453</v>
      </c>
      <c r="F8" t="s">
        <v>137</v>
      </c>
    </row>
    <row r="9" spans="4:6" x14ac:dyDescent="0.25">
      <c r="D9">
        <v>0.09</v>
      </c>
      <c r="E9" s="87">
        <v>12630</v>
      </c>
      <c r="F9" t="s">
        <v>137</v>
      </c>
    </row>
    <row r="10" spans="4:6" x14ac:dyDescent="0.25">
      <c r="D10">
        <v>0.01</v>
      </c>
      <c r="E10" s="87">
        <v>2052.1759999999999</v>
      </c>
      <c r="F10" t="s">
        <v>137</v>
      </c>
    </row>
    <row r="11" spans="4:6" x14ac:dyDescent="0.25">
      <c r="D11">
        <v>0.03</v>
      </c>
      <c r="E11" s="87">
        <v>4200</v>
      </c>
      <c r="F11" t="s">
        <v>137</v>
      </c>
    </row>
    <row r="12" spans="4:6" x14ac:dyDescent="0.25">
      <c r="D12">
        <v>0.01</v>
      </c>
      <c r="E12" s="87">
        <v>2052.1759999999999</v>
      </c>
      <c r="F12" t="s">
        <v>137</v>
      </c>
    </row>
    <row r="13" spans="4:6" x14ac:dyDescent="0.25">
      <c r="D13">
        <v>0.03</v>
      </c>
      <c r="E13" s="87">
        <v>3603.0120000000002</v>
      </c>
      <c r="F13" t="s">
        <v>137</v>
      </c>
    </row>
    <row r="14" spans="4:6" x14ac:dyDescent="0.25">
      <c r="D14">
        <v>0</v>
      </c>
      <c r="E14" s="87">
        <v>580.45299999999997</v>
      </c>
      <c r="F14" t="s">
        <v>137</v>
      </c>
    </row>
    <row r="15" spans="4:6" x14ac:dyDescent="0.25">
      <c r="D15">
        <v>0.01</v>
      </c>
      <c r="E15" s="87">
        <v>1684.941</v>
      </c>
      <c r="F15" t="s">
        <v>137</v>
      </c>
    </row>
    <row r="16" spans="4:6" x14ac:dyDescent="0.25">
      <c r="D16">
        <v>0.04</v>
      </c>
      <c r="E16" s="87">
        <v>5340</v>
      </c>
      <c r="F16" t="s">
        <v>137</v>
      </c>
    </row>
    <row r="17" spans="4:6" x14ac:dyDescent="0.25">
      <c r="D17">
        <v>0.01</v>
      </c>
      <c r="E17" s="87">
        <v>1684.941</v>
      </c>
      <c r="F17" t="s">
        <v>137</v>
      </c>
    </row>
    <row r="18" spans="4:6" x14ac:dyDescent="0.25">
      <c r="D18">
        <v>0.01</v>
      </c>
      <c r="E18" s="87">
        <v>1390.453</v>
      </c>
      <c r="F18" t="s">
        <v>137</v>
      </c>
    </row>
    <row r="19" spans="4:6" x14ac:dyDescent="0.25">
      <c r="D19">
        <v>0.06</v>
      </c>
      <c r="E19" s="87">
        <v>9165</v>
      </c>
      <c r="F19" t="s">
        <v>137</v>
      </c>
    </row>
    <row r="20" spans="4:6" x14ac:dyDescent="0.25">
      <c r="D20">
        <v>0.04</v>
      </c>
      <c r="E20" s="87">
        <v>6255</v>
      </c>
      <c r="F20" t="s">
        <v>137</v>
      </c>
    </row>
    <row r="21" spans="4:6" x14ac:dyDescent="0.25">
      <c r="D21">
        <v>0.03</v>
      </c>
      <c r="E21" s="87">
        <v>4030</v>
      </c>
      <c r="F21" t="s">
        <v>137</v>
      </c>
    </row>
    <row r="22" spans="4:6" x14ac:dyDescent="0.25">
      <c r="D22">
        <f>SUM(D4:D21)</f>
        <v>0.48</v>
      </c>
      <c r="E22">
        <f>SUM(E4:E21)/1000</f>
        <v>71.580939999999998</v>
      </c>
    </row>
    <row r="24" spans="4:6" x14ac:dyDescent="0.25">
      <c r="D24">
        <v>0.02</v>
      </c>
      <c r="E24" s="87">
        <v>3736.0740000000001</v>
      </c>
      <c r="F24" t="s">
        <v>138</v>
      </c>
    </row>
    <row r="25" spans="4:6" x14ac:dyDescent="0.25">
      <c r="D25">
        <v>0.02</v>
      </c>
      <c r="E25" s="87">
        <v>3302.056</v>
      </c>
      <c r="F25" t="s">
        <v>138</v>
      </c>
    </row>
    <row r="26" spans="4:6" x14ac:dyDescent="0.25">
      <c r="D26">
        <v>0.01</v>
      </c>
      <c r="E26" s="87">
        <v>2868.0369999999998</v>
      </c>
      <c r="F26" t="s">
        <v>138</v>
      </c>
    </row>
    <row r="27" spans="4:6" x14ac:dyDescent="0.25">
      <c r="D27">
        <v>0.01</v>
      </c>
      <c r="E27" s="87">
        <v>2434.0189999999998</v>
      </c>
      <c r="F27" t="s">
        <v>138</v>
      </c>
    </row>
    <row r="28" spans="4:6" x14ac:dyDescent="0.25">
      <c r="D28">
        <v>0.01</v>
      </c>
      <c r="E28" s="87">
        <v>2000</v>
      </c>
      <c r="F28" t="s">
        <v>138</v>
      </c>
    </row>
    <row r="29" spans="4:6" x14ac:dyDescent="0.25">
      <c r="D29">
        <v>0.01</v>
      </c>
      <c r="E29" s="87">
        <v>1565.981</v>
      </c>
      <c r="F29" t="s">
        <v>138</v>
      </c>
    </row>
    <row r="30" spans="4:6" x14ac:dyDescent="0.25">
      <c r="D30">
        <v>0.01</v>
      </c>
      <c r="E30" s="87">
        <v>1131.963</v>
      </c>
      <c r="F30" t="s">
        <v>138</v>
      </c>
    </row>
    <row r="31" spans="4:6" x14ac:dyDescent="0.25">
      <c r="D31">
        <v>0</v>
      </c>
      <c r="E31" s="87">
        <v>697.94399999999996</v>
      </c>
      <c r="F31" t="s">
        <v>138</v>
      </c>
    </row>
    <row r="32" spans="4:6" x14ac:dyDescent="0.25">
      <c r="D32">
        <v>0.01</v>
      </c>
      <c r="E32" s="87">
        <v>2515.598</v>
      </c>
      <c r="F32" t="s">
        <v>138</v>
      </c>
    </row>
    <row r="33" spans="4:6" x14ac:dyDescent="0.25">
      <c r="D33">
        <v>0.01</v>
      </c>
      <c r="E33" s="87">
        <v>2949.3539999999998</v>
      </c>
      <c r="F33" t="s">
        <v>138</v>
      </c>
    </row>
    <row r="34" spans="4:6" x14ac:dyDescent="0.25">
      <c r="D34">
        <v>0.02</v>
      </c>
      <c r="E34" s="87">
        <v>3383.1109999999999</v>
      </c>
      <c r="F34" t="s">
        <v>138</v>
      </c>
    </row>
    <row r="35" spans="4:6" x14ac:dyDescent="0.25">
      <c r="D35">
        <v>0.02</v>
      </c>
      <c r="E35" s="87">
        <v>3816.8679999999999</v>
      </c>
      <c r="F35" t="s">
        <v>138</v>
      </c>
    </row>
    <row r="36" spans="4:6" x14ac:dyDescent="0.25">
      <c r="D36">
        <v>0.02</v>
      </c>
      <c r="E36" s="87">
        <v>4250.625</v>
      </c>
      <c r="F36" t="s">
        <v>138</v>
      </c>
    </row>
    <row r="37" spans="4:6" x14ac:dyDescent="0.25">
      <c r="D37">
        <v>0.02</v>
      </c>
      <c r="E37" s="87">
        <v>4634.3819999999996</v>
      </c>
      <c r="F37" t="s">
        <v>138</v>
      </c>
    </row>
    <row r="38" spans="4:6" x14ac:dyDescent="0.25">
      <c r="D38">
        <v>0.03</v>
      </c>
      <c r="E38" s="87">
        <v>5068.1390000000001</v>
      </c>
      <c r="F38" t="s">
        <v>138</v>
      </c>
    </row>
    <row r="39" spans="4:6" x14ac:dyDescent="0.25">
      <c r="D39">
        <v>0.03</v>
      </c>
      <c r="E39" s="87">
        <v>5501.8959999999997</v>
      </c>
      <c r="F39" t="s">
        <v>138</v>
      </c>
    </row>
    <row r="40" spans="4:6" x14ac:dyDescent="0.25">
      <c r="D40">
        <v>0.03</v>
      </c>
      <c r="E40" s="87">
        <v>5935.652</v>
      </c>
      <c r="F40" t="s">
        <v>138</v>
      </c>
    </row>
    <row r="41" spans="4:6" x14ac:dyDescent="0.25">
      <c r="D41">
        <v>0.02</v>
      </c>
      <c r="E41" s="87">
        <v>3540</v>
      </c>
      <c r="F41" t="s">
        <v>138</v>
      </c>
    </row>
    <row r="42" spans="4:6" x14ac:dyDescent="0.25">
      <c r="D42">
        <v>0.02</v>
      </c>
      <c r="E42" s="87">
        <v>3634.915</v>
      </c>
      <c r="F42" t="s">
        <v>138</v>
      </c>
    </row>
    <row r="43" spans="4:6" x14ac:dyDescent="0.25">
      <c r="D43">
        <v>0.02</v>
      </c>
      <c r="E43" s="87">
        <v>3953.8679999999999</v>
      </c>
      <c r="F43" t="s">
        <v>138</v>
      </c>
    </row>
    <row r="44" spans="4:6" x14ac:dyDescent="0.25">
      <c r="D44">
        <v>0</v>
      </c>
      <c r="E44" s="87">
        <v>476.57799999999997</v>
      </c>
      <c r="F44" t="s">
        <v>138</v>
      </c>
    </row>
    <row r="45" spans="4:6" x14ac:dyDescent="0.25">
      <c r="D45">
        <v>0.01</v>
      </c>
      <c r="E45" s="87">
        <v>1219.252</v>
      </c>
      <c r="F45" t="s">
        <v>138</v>
      </c>
    </row>
    <row r="46" spans="4:6" x14ac:dyDescent="0.25">
      <c r="D46">
        <v>0.01</v>
      </c>
      <c r="E46" s="87">
        <v>1943.76</v>
      </c>
      <c r="F46" t="s">
        <v>138</v>
      </c>
    </row>
    <row r="47" spans="4:6" x14ac:dyDescent="0.25">
      <c r="D47">
        <v>0</v>
      </c>
      <c r="E47" s="87">
        <v>212.29599999999999</v>
      </c>
      <c r="F47" t="s">
        <v>138</v>
      </c>
    </row>
    <row r="48" spans="4:6" x14ac:dyDescent="0.25">
      <c r="D48">
        <v>0</v>
      </c>
      <c r="E48" s="87">
        <v>523.45299999999997</v>
      </c>
      <c r="F48" t="s">
        <v>138</v>
      </c>
    </row>
    <row r="49" spans="4:6" x14ac:dyDescent="0.25">
      <c r="D49">
        <v>0</v>
      </c>
      <c r="E49" s="87">
        <v>834.61</v>
      </c>
      <c r="F49" t="s">
        <v>138</v>
      </c>
    </row>
    <row r="50" spans="4:6" x14ac:dyDescent="0.25">
      <c r="D50">
        <v>0.02</v>
      </c>
      <c r="E50" s="87">
        <v>3549.5639999999999</v>
      </c>
      <c r="F50" t="s">
        <v>138</v>
      </c>
    </row>
    <row r="51" spans="4:6" x14ac:dyDescent="0.25">
      <c r="D51">
        <v>0.01</v>
      </c>
      <c r="E51" s="87">
        <v>2100</v>
      </c>
      <c r="F51" t="s">
        <v>138</v>
      </c>
    </row>
    <row r="52" spans="4:6" x14ac:dyDescent="0.25">
      <c r="D52">
        <v>0</v>
      </c>
      <c r="E52" s="87">
        <v>650.43600000000004</v>
      </c>
      <c r="F52" t="s">
        <v>138</v>
      </c>
    </row>
    <row r="53" spans="4:6" x14ac:dyDescent="0.25">
      <c r="D53">
        <v>0.02</v>
      </c>
      <c r="E53" s="87">
        <v>4815.7489999999998</v>
      </c>
      <c r="F53" t="s">
        <v>138</v>
      </c>
    </row>
    <row r="54" spans="4:6" x14ac:dyDescent="0.25">
      <c r="D54">
        <v>0.03</v>
      </c>
      <c r="E54" s="87">
        <v>5332.875</v>
      </c>
      <c r="F54" t="s">
        <v>138</v>
      </c>
    </row>
    <row r="55" spans="4:6" x14ac:dyDescent="0.25">
      <c r="D55">
        <v>0.03</v>
      </c>
      <c r="E55" s="87">
        <v>5850</v>
      </c>
      <c r="F55" t="s">
        <v>138</v>
      </c>
    </row>
    <row r="56" spans="4:6" x14ac:dyDescent="0.25">
      <c r="D56">
        <v>0.03</v>
      </c>
      <c r="E56" s="87">
        <v>6465.99</v>
      </c>
      <c r="F56" t="s">
        <v>138</v>
      </c>
    </row>
    <row r="57" spans="4:6" x14ac:dyDescent="0.25">
      <c r="D57">
        <v>0.04</v>
      </c>
      <c r="E57" s="87">
        <v>7006.98</v>
      </c>
      <c r="F57" t="s">
        <v>138</v>
      </c>
    </row>
    <row r="58" spans="4:6" x14ac:dyDescent="0.25">
      <c r="D58">
        <v>0.04</v>
      </c>
      <c r="E58" s="87">
        <v>7861.5209999999997</v>
      </c>
      <c r="F58" t="s">
        <v>138</v>
      </c>
    </row>
    <row r="59" spans="4:6" x14ac:dyDescent="0.25">
      <c r="D59">
        <v>0.04</v>
      </c>
      <c r="E59" s="87">
        <v>8668.2610000000004</v>
      </c>
      <c r="F59" t="s">
        <v>138</v>
      </c>
    </row>
    <row r="60" spans="4:6" x14ac:dyDescent="0.25">
      <c r="D60">
        <v>0.05</v>
      </c>
      <c r="E60" s="87">
        <v>9475</v>
      </c>
      <c r="F60" t="s">
        <v>138</v>
      </c>
    </row>
    <row r="61" spans="4:6" x14ac:dyDescent="0.25">
      <c r="D61">
        <v>0.05</v>
      </c>
      <c r="E61" s="87">
        <v>10281.739</v>
      </c>
      <c r="F61" t="s">
        <v>138</v>
      </c>
    </row>
    <row r="62" spans="4:6" x14ac:dyDescent="0.25">
      <c r="D62">
        <v>0.06</v>
      </c>
      <c r="E62" s="87">
        <v>11088.478999999999</v>
      </c>
      <c r="F62" t="s">
        <v>138</v>
      </c>
    </row>
    <row r="63" spans="4:6" x14ac:dyDescent="0.25">
      <c r="D63">
        <v>0.06</v>
      </c>
      <c r="E63" s="87">
        <v>12511.495000000001</v>
      </c>
      <c r="F63" t="s">
        <v>138</v>
      </c>
    </row>
    <row r="64" spans="4:6" x14ac:dyDescent="0.25">
      <c r="D64">
        <v>0.06</v>
      </c>
      <c r="E64" s="87">
        <v>12261.88</v>
      </c>
      <c r="F64" t="s">
        <v>138</v>
      </c>
    </row>
    <row r="65" spans="4:6" x14ac:dyDescent="0.25">
      <c r="D65">
        <v>0.06</v>
      </c>
      <c r="E65" s="87">
        <v>12012.264999999999</v>
      </c>
      <c r="F65" t="s">
        <v>138</v>
      </c>
    </row>
    <row r="66" spans="4:6" x14ac:dyDescent="0.25">
      <c r="D66">
        <v>0.06</v>
      </c>
      <c r="E66" s="87">
        <v>11762.65</v>
      </c>
      <c r="F66" t="s">
        <v>138</v>
      </c>
    </row>
    <row r="67" spans="4:6" x14ac:dyDescent="0.25">
      <c r="D67">
        <v>0.06</v>
      </c>
      <c r="E67" s="87">
        <v>11573.035</v>
      </c>
      <c r="F67" t="s">
        <v>138</v>
      </c>
    </row>
    <row r="68" spans="4:6" x14ac:dyDescent="0.25">
      <c r="D68">
        <v>0.01</v>
      </c>
      <c r="E68" s="87">
        <v>1200</v>
      </c>
      <c r="F68" t="s">
        <v>138</v>
      </c>
    </row>
    <row r="69" spans="4:6" x14ac:dyDescent="0.25">
      <c r="D69">
        <v>0.01</v>
      </c>
      <c r="E69" s="87">
        <v>1200</v>
      </c>
      <c r="F69" t="s">
        <v>138</v>
      </c>
    </row>
    <row r="70" spans="4:6" x14ac:dyDescent="0.25">
      <c r="D70">
        <v>0.01</v>
      </c>
      <c r="E70" s="87">
        <v>1203.3969999999999</v>
      </c>
      <c r="F70" t="s">
        <v>138</v>
      </c>
    </row>
    <row r="71" spans="4:6" x14ac:dyDescent="0.25">
      <c r="D71">
        <v>0.01</v>
      </c>
      <c r="E71" s="87">
        <v>1200</v>
      </c>
      <c r="F71" t="s">
        <v>138</v>
      </c>
    </row>
    <row r="72" spans="4:6" x14ac:dyDescent="0.25">
      <c r="D72">
        <v>0.01</v>
      </c>
      <c r="E72" s="87">
        <v>1200</v>
      </c>
      <c r="F72" t="s">
        <v>138</v>
      </c>
    </row>
    <row r="73" spans="4:6" x14ac:dyDescent="0.25">
      <c r="D73">
        <v>0</v>
      </c>
      <c r="E73" s="87">
        <v>886.47</v>
      </c>
      <c r="F73" t="s">
        <v>138</v>
      </c>
    </row>
    <row r="74" spans="4:6" x14ac:dyDescent="0.25">
      <c r="D74">
        <v>0</v>
      </c>
      <c r="E74" s="87">
        <v>575.31299999999999</v>
      </c>
      <c r="F74" t="s">
        <v>138</v>
      </c>
    </row>
    <row r="75" spans="4:6" x14ac:dyDescent="0.25">
      <c r="D75">
        <v>0</v>
      </c>
      <c r="E75" s="87">
        <v>264.15600000000001</v>
      </c>
      <c r="F75" t="s">
        <v>138</v>
      </c>
    </row>
    <row r="76" spans="4:6" x14ac:dyDescent="0.25">
      <c r="D76">
        <v>0.05</v>
      </c>
      <c r="E76" s="87">
        <v>10840</v>
      </c>
      <c r="F76" t="s">
        <v>138</v>
      </c>
    </row>
    <row r="77" spans="4:6" x14ac:dyDescent="0.25">
      <c r="D77">
        <v>0.05</v>
      </c>
      <c r="E77" s="87">
        <v>10840</v>
      </c>
      <c r="F77" t="s">
        <v>138</v>
      </c>
    </row>
    <row r="78" spans="4:6" x14ac:dyDescent="0.25">
      <c r="D78">
        <v>0.05</v>
      </c>
      <c r="E78" s="87">
        <v>10840</v>
      </c>
      <c r="F78" t="s">
        <v>138</v>
      </c>
    </row>
    <row r="79" spans="4:6" x14ac:dyDescent="0.25">
      <c r="D79">
        <v>0.06</v>
      </c>
      <c r="E79" s="87">
        <v>12908.261</v>
      </c>
      <c r="F79" t="s">
        <v>138</v>
      </c>
    </row>
    <row r="80" spans="4:6" x14ac:dyDescent="0.25">
      <c r="D80">
        <v>0.06</v>
      </c>
      <c r="E80" s="87">
        <v>12564.928</v>
      </c>
      <c r="F80" t="s">
        <v>138</v>
      </c>
    </row>
    <row r="81" spans="4:6" x14ac:dyDescent="0.25">
      <c r="D81">
        <v>0.06</v>
      </c>
      <c r="E81" s="87">
        <v>12180.822</v>
      </c>
      <c r="F81" t="s">
        <v>138</v>
      </c>
    </row>
    <row r="82" spans="4:6" x14ac:dyDescent="0.25">
      <c r="D82">
        <v>0.06</v>
      </c>
      <c r="E82" s="87">
        <v>11878.263999999999</v>
      </c>
      <c r="F82" t="s">
        <v>138</v>
      </c>
    </row>
    <row r="83" spans="4:6" x14ac:dyDescent="0.25">
      <c r="D83">
        <v>0.06</v>
      </c>
      <c r="E83" s="87">
        <v>11534.932000000001</v>
      </c>
      <c r="F83" t="s">
        <v>138</v>
      </c>
    </row>
    <row r="84" spans="4:6" x14ac:dyDescent="0.25">
      <c r="D84">
        <v>0.06</v>
      </c>
      <c r="E84" s="87">
        <v>11191.6</v>
      </c>
      <c r="F84" t="s">
        <v>138</v>
      </c>
    </row>
    <row r="85" spans="4:6" x14ac:dyDescent="0.25">
      <c r="D85">
        <v>0.05</v>
      </c>
      <c r="E85" s="87">
        <v>10848.268</v>
      </c>
      <c r="F85" t="s">
        <v>138</v>
      </c>
    </row>
    <row r="86" spans="4:6" x14ac:dyDescent="0.25">
      <c r="D86">
        <v>0.05</v>
      </c>
      <c r="E86" s="87">
        <v>10504.934999999999</v>
      </c>
      <c r="F86" t="s">
        <v>138</v>
      </c>
    </row>
    <row r="87" spans="4:6" x14ac:dyDescent="0.25">
      <c r="D87">
        <v>0</v>
      </c>
      <c r="E87" s="87">
        <v>264.15600000000001</v>
      </c>
      <c r="F87" t="s">
        <v>138</v>
      </c>
    </row>
    <row r="88" spans="4:6" x14ac:dyDescent="0.25">
      <c r="D88">
        <v>0</v>
      </c>
      <c r="E88" s="87">
        <v>575.31299999999999</v>
      </c>
      <c r="F88" t="s">
        <v>138</v>
      </c>
    </row>
    <row r="89" spans="4:6" x14ac:dyDescent="0.25">
      <c r="D89">
        <v>0</v>
      </c>
      <c r="E89" s="87">
        <v>886.47</v>
      </c>
      <c r="F89" t="s">
        <v>138</v>
      </c>
    </row>
    <row r="90" spans="4:6" x14ac:dyDescent="0.25">
      <c r="D90">
        <v>0.01</v>
      </c>
      <c r="E90" s="87">
        <v>1200</v>
      </c>
      <c r="F90" t="s">
        <v>138</v>
      </c>
    </row>
    <row r="91" spans="4:6" x14ac:dyDescent="0.25">
      <c r="D91">
        <v>0.01</v>
      </c>
      <c r="E91" s="87">
        <v>1200</v>
      </c>
      <c r="F91" t="s">
        <v>138</v>
      </c>
    </row>
    <row r="92" spans="4:6" x14ac:dyDescent="0.25">
      <c r="D92">
        <v>0.01</v>
      </c>
      <c r="E92" s="87">
        <v>1200</v>
      </c>
      <c r="F92" t="s">
        <v>138</v>
      </c>
    </row>
    <row r="93" spans="4:6" x14ac:dyDescent="0.25">
      <c r="D93">
        <v>0.01</v>
      </c>
      <c r="E93" s="87">
        <v>1200</v>
      </c>
      <c r="F93" t="s">
        <v>138</v>
      </c>
    </row>
    <row r="94" spans="4:6" x14ac:dyDescent="0.25">
      <c r="D94">
        <v>0.01</v>
      </c>
      <c r="E94" s="87">
        <v>1200</v>
      </c>
      <c r="F94" t="s">
        <v>138</v>
      </c>
    </row>
    <row r="95" spans="4:6" x14ac:dyDescent="0.25">
      <c r="D95">
        <v>0.04</v>
      </c>
      <c r="E95" s="87">
        <v>8863.6740000000009</v>
      </c>
      <c r="F95" t="s">
        <v>138</v>
      </c>
    </row>
    <row r="96" spans="4:6" x14ac:dyDescent="0.25">
      <c r="D96">
        <v>0.04</v>
      </c>
      <c r="E96" s="87">
        <v>8364.4429999999993</v>
      </c>
      <c r="F96" t="s">
        <v>138</v>
      </c>
    </row>
    <row r="97" spans="4:6" x14ac:dyDescent="0.25">
      <c r="D97">
        <v>0.04</v>
      </c>
      <c r="E97" s="87">
        <v>7865.2129999999997</v>
      </c>
      <c r="F97" t="s">
        <v>138</v>
      </c>
    </row>
    <row r="98" spans="4:6" x14ac:dyDescent="0.25">
      <c r="D98">
        <v>0.04</v>
      </c>
      <c r="E98" s="87">
        <v>7365.9830000000002</v>
      </c>
      <c r="F98" t="s">
        <v>138</v>
      </c>
    </row>
    <row r="99" spans="4:6" x14ac:dyDescent="0.25">
      <c r="D99">
        <v>0.03</v>
      </c>
      <c r="E99" s="87">
        <v>5971.9229999999998</v>
      </c>
      <c r="F99" t="s">
        <v>138</v>
      </c>
    </row>
    <row r="100" spans="4:6" x14ac:dyDescent="0.25">
      <c r="D100">
        <v>0.02</v>
      </c>
      <c r="E100" s="87">
        <v>3557.4459999999999</v>
      </c>
      <c r="F100" t="s">
        <v>138</v>
      </c>
    </row>
    <row r="101" spans="4:6" x14ac:dyDescent="0.25">
      <c r="D101">
        <v>0.01</v>
      </c>
      <c r="E101" s="87">
        <v>1142.9690000000001</v>
      </c>
      <c r="F101" t="s">
        <v>138</v>
      </c>
    </row>
    <row r="102" spans="4:6" x14ac:dyDescent="0.25">
      <c r="D102">
        <v>0.05</v>
      </c>
      <c r="E102" s="87">
        <v>10356.089</v>
      </c>
      <c r="F102" t="s">
        <v>138</v>
      </c>
    </row>
    <row r="103" spans="4:6" x14ac:dyDescent="0.25">
      <c r="D103">
        <v>0.05</v>
      </c>
      <c r="E103" s="87">
        <v>10190.880999999999</v>
      </c>
      <c r="F103" t="s">
        <v>138</v>
      </c>
    </row>
    <row r="104" spans="4:6" x14ac:dyDescent="0.25">
      <c r="D104">
        <v>0.05</v>
      </c>
      <c r="E104" s="87">
        <v>10025.672</v>
      </c>
      <c r="F104" t="s">
        <v>138</v>
      </c>
    </row>
    <row r="105" spans="4:6" x14ac:dyDescent="0.25">
      <c r="D105">
        <v>0.05</v>
      </c>
      <c r="E105" s="87">
        <v>9860.4639999999999</v>
      </c>
      <c r="F105" t="s">
        <v>138</v>
      </c>
    </row>
    <row r="106" spans="4:6" x14ac:dyDescent="0.25">
      <c r="D106">
        <v>0.05</v>
      </c>
      <c r="E106" s="87">
        <v>9695.2559999999994</v>
      </c>
      <c r="F106" t="s">
        <v>138</v>
      </c>
    </row>
    <row r="107" spans="4:6" x14ac:dyDescent="0.25">
      <c r="D107">
        <v>0.05</v>
      </c>
      <c r="E107" s="87">
        <v>9530.0470000000005</v>
      </c>
      <c r="F107" t="s">
        <v>138</v>
      </c>
    </row>
    <row r="108" spans="4:6" x14ac:dyDescent="0.25">
      <c r="D108">
        <v>0.05</v>
      </c>
      <c r="E108" s="87">
        <v>9364.8389999999999</v>
      </c>
      <c r="F108" t="s">
        <v>138</v>
      </c>
    </row>
    <row r="109" spans="4:6" x14ac:dyDescent="0.25">
      <c r="D109">
        <v>0.05</v>
      </c>
      <c r="E109" s="87">
        <v>9199.6299999999992</v>
      </c>
      <c r="F109" t="s">
        <v>138</v>
      </c>
    </row>
    <row r="110" spans="4:6" x14ac:dyDescent="0.25">
      <c r="D110">
        <v>0.03</v>
      </c>
      <c r="E110" s="87">
        <v>5340</v>
      </c>
      <c r="F110" t="s">
        <v>138</v>
      </c>
    </row>
    <row r="111" spans="4:6" x14ac:dyDescent="0.25">
      <c r="D111">
        <v>0.03</v>
      </c>
      <c r="E111" s="87">
        <v>5340</v>
      </c>
      <c r="F111" t="s">
        <v>138</v>
      </c>
    </row>
    <row r="112" spans="4:6" x14ac:dyDescent="0.25">
      <c r="D112">
        <v>0.03</v>
      </c>
      <c r="E112" s="87">
        <v>5340</v>
      </c>
      <c r="F112" t="s">
        <v>138</v>
      </c>
    </row>
    <row r="113" spans="4:6" x14ac:dyDescent="0.25">
      <c r="D113">
        <v>0.01</v>
      </c>
      <c r="E113" s="87">
        <v>1200</v>
      </c>
      <c r="F113" t="s">
        <v>138</v>
      </c>
    </row>
    <row r="114" spans="4:6" x14ac:dyDescent="0.25">
      <c r="D114">
        <v>0.01</v>
      </c>
      <c r="E114" s="87">
        <v>1200</v>
      </c>
      <c r="F114" t="s">
        <v>138</v>
      </c>
    </row>
    <row r="115" spans="4:6" x14ac:dyDescent="0.25">
      <c r="D115">
        <v>0.01</v>
      </c>
      <c r="E115" s="87">
        <v>1200</v>
      </c>
      <c r="F115" t="s">
        <v>138</v>
      </c>
    </row>
    <row r="116" spans="4:6" x14ac:dyDescent="0.25">
      <c r="D116">
        <v>0.01</v>
      </c>
      <c r="E116" s="87">
        <v>1200</v>
      </c>
      <c r="F116" t="s">
        <v>138</v>
      </c>
    </row>
    <row r="117" spans="4:6" x14ac:dyDescent="0.25">
      <c r="D117">
        <v>0.01</v>
      </c>
      <c r="E117" s="87">
        <v>1200</v>
      </c>
      <c r="F117" t="s">
        <v>138</v>
      </c>
    </row>
    <row r="118" spans="4:6" x14ac:dyDescent="0.25">
      <c r="D118">
        <v>0</v>
      </c>
      <c r="E118" s="87">
        <v>264.15600000000001</v>
      </c>
      <c r="F118" t="s">
        <v>138</v>
      </c>
    </row>
    <row r="119" spans="4:6" x14ac:dyDescent="0.25">
      <c r="D119">
        <v>0</v>
      </c>
      <c r="E119" s="87">
        <v>575.31299999999999</v>
      </c>
      <c r="F119" t="s">
        <v>138</v>
      </c>
    </row>
    <row r="120" spans="4:6" x14ac:dyDescent="0.25">
      <c r="D120">
        <v>0</v>
      </c>
      <c r="E120" s="87">
        <v>886.47</v>
      </c>
      <c r="F120" t="s">
        <v>138</v>
      </c>
    </row>
    <row r="121" spans="4:6" x14ac:dyDescent="0.25">
      <c r="D121">
        <v>0.01</v>
      </c>
      <c r="E121" s="87">
        <v>2026.9649999999999</v>
      </c>
      <c r="F121" t="s">
        <v>138</v>
      </c>
    </row>
    <row r="122" spans="4:6" x14ac:dyDescent="0.25">
      <c r="D122">
        <v>0.01</v>
      </c>
      <c r="E122" s="87">
        <v>2526.1950000000002</v>
      </c>
      <c r="F122" t="s">
        <v>138</v>
      </c>
    </row>
    <row r="123" spans="4:6" x14ac:dyDescent="0.25">
      <c r="D123">
        <v>0.02</v>
      </c>
      <c r="E123" s="87">
        <v>4203.4830000000002</v>
      </c>
      <c r="F123" t="s">
        <v>138</v>
      </c>
    </row>
    <row r="124" spans="4:6" x14ac:dyDescent="0.25">
      <c r="D124">
        <v>0.02</v>
      </c>
      <c r="E124" s="87">
        <v>4513.098</v>
      </c>
      <c r="F124" t="s">
        <v>138</v>
      </c>
    </row>
    <row r="125" spans="4:6" x14ac:dyDescent="0.25">
      <c r="D125">
        <v>0.02</v>
      </c>
      <c r="E125" s="87">
        <v>3659.6550000000002</v>
      </c>
      <c r="F125" t="s">
        <v>138</v>
      </c>
    </row>
    <row r="126" spans="4:6" x14ac:dyDescent="0.25">
      <c r="D126">
        <v>0</v>
      </c>
      <c r="E126" s="87">
        <v>596.14499999999998</v>
      </c>
      <c r="F126" t="s">
        <v>138</v>
      </c>
    </row>
    <row r="127" spans="4:6" x14ac:dyDescent="0.25">
      <c r="D127">
        <v>0</v>
      </c>
      <c r="E127" s="87">
        <v>912.96299999999997</v>
      </c>
      <c r="F127" t="s">
        <v>138</v>
      </c>
    </row>
    <row r="128" spans="4:6" x14ac:dyDescent="0.25">
      <c r="D128">
        <v>0</v>
      </c>
      <c r="E128" s="87">
        <v>911.87199999999996</v>
      </c>
      <c r="F128" t="s">
        <v>138</v>
      </c>
    </row>
    <row r="129" spans="4:6" x14ac:dyDescent="0.25">
      <c r="D129">
        <v>0</v>
      </c>
      <c r="E129" s="87">
        <v>912.96299999999997</v>
      </c>
      <c r="F129" t="s">
        <v>138</v>
      </c>
    </row>
    <row r="130" spans="4:6" x14ac:dyDescent="0.25">
      <c r="D130">
        <v>0</v>
      </c>
      <c r="E130" s="87">
        <v>911.87199999999996</v>
      </c>
      <c r="F130" t="s">
        <v>138</v>
      </c>
    </row>
    <row r="131" spans="4:6" x14ac:dyDescent="0.25">
      <c r="D131">
        <v>0</v>
      </c>
      <c r="E131" s="87">
        <v>912.96299999999997</v>
      </c>
      <c r="F131" t="s">
        <v>138</v>
      </c>
    </row>
    <row r="132" spans="4:6" x14ac:dyDescent="0.25">
      <c r="D132">
        <v>0</v>
      </c>
      <c r="E132" s="87">
        <v>911.87199999999996</v>
      </c>
      <c r="F132" t="s">
        <v>138</v>
      </c>
    </row>
    <row r="133" spans="4:6" x14ac:dyDescent="0.25">
      <c r="D133">
        <v>0</v>
      </c>
      <c r="E133" s="87">
        <v>912.96299999999997</v>
      </c>
      <c r="F133" t="s">
        <v>138</v>
      </c>
    </row>
    <row r="134" spans="4:6" x14ac:dyDescent="0.25">
      <c r="D134">
        <v>0</v>
      </c>
      <c r="E134" s="87">
        <v>911.87199999999996</v>
      </c>
      <c r="F134" t="s">
        <v>138</v>
      </c>
    </row>
    <row r="135" spans="4:6" x14ac:dyDescent="0.25">
      <c r="D135">
        <v>0</v>
      </c>
      <c r="E135" s="87">
        <v>912.96299999999997</v>
      </c>
      <c r="F135" t="s">
        <v>138</v>
      </c>
    </row>
    <row r="136" spans="4:6" x14ac:dyDescent="0.25">
      <c r="D136">
        <v>0</v>
      </c>
      <c r="E136" s="87">
        <v>829.28899999999999</v>
      </c>
      <c r="F136" t="s">
        <v>138</v>
      </c>
    </row>
    <row r="137" spans="4:6" x14ac:dyDescent="0.25">
      <c r="D137">
        <v>0</v>
      </c>
      <c r="E137" s="87">
        <v>857.76300000000003</v>
      </c>
      <c r="F137" t="s">
        <v>138</v>
      </c>
    </row>
    <row r="138" spans="4:6" x14ac:dyDescent="0.25">
      <c r="D138">
        <v>0</v>
      </c>
      <c r="E138" s="87">
        <v>857.76300000000003</v>
      </c>
      <c r="F138" t="s">
        <v>138</v>
      </c>
    </row>
    <row r="139" spans="4:6" x14ac:dyDescent="0.25">
      <c r="D139">
        <v>0</v>
      </c>
      <c r="E139" s="87">
        <v>912.96299999999997</v>
      </c>
      <c r="F139" t="s">
        <v>138</v>
      </c>
    </row>
    <row r="140" spans="4:6" x14ac:dyDescent="0.25">
      <c r="D140">
        <v>0</v>
      </c>
      <c r="E140" s="87">
        <v>912.96299999999997</v>
      </c>
      <c r="F140" t="s">
        <v>138</v>
      </c>
    </row>
    <row r="141" spans="4:6" x14ac:dyDescent="0.25">
      <c r="D141">
        <v>0</v>
      </c>
      <c r="E141" s="87">
        <v>595</v>
      </c>
      <c r="F141" t="s">
        <v>138</v>
      </c>
    </row>
    <row r="142" spans="4:6" x14ac:dyDescent="0.25">
      <c r="D142">
        <v>0</v>
      </c>
      <c r="E142" s="87">
        <v>595</v>
      </c>
      <c r="F142" t="s">
        <v>138</v>
      </c>
    </row>
    <row r="143" spans="4:6" x14ac:dyDescent="0.25">
      <c r="D143">
        <v>0</v>
      </c>
      <c r="E143" s="87">
        <v>595</v>
      </c>
      <c r="F143" t="s">
        <v>138</v>
      </c>
    </row>
    <row r="144" spans="4:6" x14ac:dyDescent="0.25">
      <c r="D144">
        <v>0</v>
      </c>
      <c r="E144" s="87">
        <v>595</v>
      </c>
      <c r="F144" t="s">
        <v>138</v>
      </c>
    </row>
    <row r="145" spans="4:6" x14ac:dyDescent="0.25">
      <c r="D145">
        <v>0</v>
      </c>
      <c r="E145" s="87">
        <v>595</v>
      </c>
      <c r="F145" t="s">
        <v>138</v>
      </c>
    </row>
    <row r="146" spans="4:6" x14ac:dyDescent="0.25">
      <c r="D146">
        <v>0</v>
      </c>
      <c r="E146" s="87">
        <v>595</v>
      </c>
      <c r="F146" t="s">
        <v>138</v>
      </c>
    </row>
    <row r="147" spans="4:6" x14ac:dyDescent="0.25">
      <c r="D147">
        <v>0</v>
      </c>
      <c r="E147" s="87">
        <v>595</v>
      </c>
      <c r="F147" t="s">
        <v>138</v>
      </c>
    </row>
    <row r="148" spans="4:6" x14ac:dyDescent="0.25">
      <c r="D148">
        <v>0</v>
      </c>
      <c r="E148" s="87">
        <v>595</v>
      </c>
      <c r="F148" t="s">
        <v>138</v>
      </c>
    </row>
    <row r="149" spans="4:6" x14ac:dyDescent="0.25">
      <c r="D149">
        <v>0</v>
      </c>
      <c r="E149" s="87">
        <v>595</v>
      </c>
      <c r="F149" t="s">
        <v>138</v>
      </c>
    </row>
    <row r="150" spans="4:6" x14ac:dyDescent="0.25">
      <c r="D150">
        <v>0</v>
      </c>
      <c r="E150" s="87">
        <v>595</v>
      </c>
      <c r="F150" t="s">
        <v>138</v>
      </c>
    </row>
    <row r="151" spans="4:6" x14ac:dyDescent="0.25">
      <c r="D151">
        <v>0</v>
      </c>
      <c r="E151" s="87">
        <v>595</v>
      </c>
      <c r="F151" t="s">
        <v>138</v>
      </c>
    </row>
    <row r="152" spans="4:6" x14ac:dyDescent="0.25">
      <c r="D152">
        <v>0</v>
      </c>
      <c r="E152" s="87">
        <v>595</v>
      </c>
      <c r="F152" t="s">
        <v>138</v>
      </c>
    </row>
    <row r="153" spans="4:6" x14ac:dyDescent="0.25">
      <c r="D153">
        <v>0</v>
      </c>
      <c r="E153" s="87">
        <v>495</v>
      </c>
      <c r="F153" t="s">
        <v>138</v>
      </c>
    </row>
    <row r="154" spans="4:6" x14ac:dyDescent="0.25">
      <c r="D154">
        <v>0</v>
      </c>
      <c r="E154" s="87">
        <v>912.96299999999997</v>
      </c>
      <c r="F154" t="s">
        <v>138</v>
      </c>
    </row>
    <row r="155" spans="4:6" x14ac:dyDescent="0.25">
      <c r="D155">
        <v>0</v>
      </c>
      <c r="E155" s="87">
        <v>912.96299999999997</v>
      </c>
      <c r="F155" t="s">
        <v>138</v>
      </c>
    </row>
    <row r="156" spans="4:6" x14ac:dyDescent="0.25">
      <c r="D156">
        <v>0</v>
      </c>
      <c r="E156" s="87">
        <v>912.96299999999997</v>
      </c>
      <c r="F156" t="s">
        <v>138</v>
      </c>
    </row>
    <row r="157" spans="4:6" x14ac:dyDescent="0.25">
      <c r="D157">
        <v>0</v>
      </c>
      <c r="E157" s="87">
        <v>912.96299999999997</v>
      </c>
      <c r="F157" t="s">
        <v>138</v>
      </c>
    </row>
    <row r="158" spans="4:6" x14ac:dyDescent="0.25">
      <c r="D158">
        <v>0</v>
      </c>
      <c r="E158" s="87">
        <v>912.96299999999997</v>
      </c>
      <c r="F158" t="s">
        <v>138</v>
      </c>
    </row>
    <row r="159" spans="4:6" x14ac:dyDescent="0.25">
      <c r="D159">
        <v>0</v>
      </c>
      <c r="E159" s="87">
        <v>912.96299999999997</v>
      </c>
      <c r="F159" t="s">
        <v>138</v>
      </c>
    </row>
    <row r="160" spans="4:6" x14ac:dyDescent="0.25">
      <c r="D160">
        <v>0</v>
      </c>
      <c r="E160" s="87">
        <v>912.96299999999997</v>
      </c>
      <c r="F160" t="s">
        <v>138</v>
      </c>
    </row>
    <row r="161" spans="4:6" x14ac:dyDescent="0.25">
      <c r="D161">
        <v>0</v>
      </c>
      <c r="E161" s="87">
        <v>912.96299999999997</v>
      </c>
      <c r="F161" t="s">
        <v>138</v>
      </c>
    </row>
    <row r="162" spans="4:6" x14ac:dyDescent="0.25">
      <c r="D162">
        <v>0</v>
      </c>
      <c r="E162" s="87">
        <v>912.96299999999997</v>
      </c>
      <c r="F162" t="s">
        <v>138</v>
      </c>
    </row>
    <row r="163" spans="4:6" x14ac:dyDescent="0.25">
      <c r="D163">
        <v>0</v>
      </c>
      <c r="E163" s="87">
        <v>912.96299999999997</v>
      </c>
      <c r="F163" t="s">
        <v>138</v>
      </c>
    </row>
    <row r="164" spans="4:6" x14ac:dyDescent="0.25">
      <c r="D164">
        <v>0</v>
      </c>
      <c r="E164" s="87">
        <v>593.26099999999997</v>
      </c>
      <c r="F164" t="s">
        <v>138</v>
      </c>
    </row>
    <row r="165" spans="4:6" x14ac:dyDescent="0.25">
      <c r="D165">
        <v>0</v>
      </c>
      <c r="E165" s="87">
        <v>596.14499999999998</v>
      </c>
      <c r="F165" t="s">
        <v>138</v>
      </c>
    </row>
    <row r="166" spans="4:6" x14ac:dyDescent="0.25">
      <c r="D166">
        <v>0</v>
      </c>
      <c r="E166" s="87">
        <v>989.928</v>
      </c>
      <c r="F166" t="s">
        <v>140</v>
      </c>
    </row>
    <row r="167" spans="4:6" x14ac:dyDescent="0.25">
      <c r="D167">
        <v>0</v>
      </c>
      <c r="E167" s="87">
        <v>989.928</v>
      </c>
      <c r="F167" t="s">
        <v>140</v>
      </c>
    </row>
    <row r="168" spans="4:6" x14ac:dyDescent="0.25">
      <c r="D168">
        <v>0</v>
      </c>
      <c r="E168" s="87">
        <v>989.928</v>
      </c>
      <c r="F168" t="s">
        <v>140</v>
      </c>
    </row>
    <row r="169" spans="4:6" x14ac:dyDescent="0.25">
      <c r="D169">
        <f>SUM(D24:D168)</f>
        <v>2.6299999999999977</v>
      </c>
      <c r="E169">
        <f>SUM(E24:E168)/1000</f>
        <v>553.11850799999979</v>
      </c>
    </row>
    <row r="171" spans="4:6" x14ac:dyDescent="0.25">
      <c r="D171">
        <v>0.04</v>
      </c>
      <c r="E171" s="87">
        <v>2193.25</v>
      </c>
      <c r="F171" t="s">
        <v>139</v>
      </c>
    </row>
    <row r="172" spans="4:6" x14ac:dyDescent="0.25">
      <c r="D172">
        <v>0.11</v>
      </c>
      <c r="E172" s="87">
        <v>5677.2780000000002</v>
      </c>
      <c r="F172" t="s">
        <v>139</v>
      </c>
    </row>
    <row r="173" spans="4:6" x14ac:dyDescent="0.25">
      <c r="D173">
        <v>7.0000000000000007E-2</v>
      </c>
      <c r="E173" s="87">
        <v>3371.2979999999998</v>
      </c>
      <c r="F173" t="s">
        <v>139</v>
      </c>
    </row>
    <row r="174" spans="4:6" x14ac:dyDescent="0.25">
      <c r="D174">
        <f>SUM(D171:D173)</f>
        <v>0.22</v>
      </c>
      <c r="E174">
        <f>SUM(E171:E173)/1000</f>
        <v>11.241826000000001</v>
      </c>
    </row>
    <row r="176" spans="4:6" x14ac:dyDescent="0.25">
      <c r="D176">
        <v>0.04</v>
      </c>
      <c r="E176" s="87">
        <v>4203.4939999999997</v>
      </c>
      <c r="F176" t="s">
        <v>141</v>
      </c>
    </row>
    <row r="177" spans="4:6" x14ac:dyDescent="0.25">
      <c r="D177">
        <v>0.04</v>
      </c>
      <c r="E177" s="87">
        <v>4203.4939999999997</v>
      </c>
      <c r="F177" t="s">
        <v>141</v>
      </c>
    </row>
    <row r="178" spans="4:6" x14ac:dyDescent="0.25">
      <c r="D178">
        <v>0.04</v>
      </c>
      <c r="E178" s="87">
        <v>4203.4939999999997</v>
      </c>
      <c r="F178" t="s">
        <v>141</v>
      </c>
    </row>
    <row r="179" spans="4:6" x14ac:dyDescent="0.25">
      <c r="D179">
        <v>0.04</v>
      </c>
      <c r="E179" s="87">
        <v>3875.15</v>
      </c>
      <c r="F179" t="s">
        <v>141</v>
      </c>
    </row>
    <row r="180" spans="4:6" x14ac:dyDescent="0.25">
      <c r="D180">
        <v>0.03</v>
      </c>
      <c r="E180" s="87">
        <v>3201.0189999999998</v>
      </c>
      <c r="F180" t="s">
        <v>141</v>
      </c>
    </row>
    <row r="181" spans="4:6" x14ac:dyDescent="0.25">
      <c r="D181">
        <v>0.02</v>
      </c>
      <c r="E181" s="87">
        <v>2526.8890000000001</v>
      </c>
      <c r="F181" t="s">
        <v>141</v>
      </c>
    </row>
    <row r="182" spans="4:6" x14ac:dyDescent="0.25">
      <c r="D182">
        <v>0.02</v>
      </c>
      <c r="E182" s="87">
        <v>1852.759</v>
      </c>
      <c r="F182" t="s">
        <v>141</v>
      </c>
    </row>
    <row r="183" spans="4:6" x14ac:dyDescent="0.25">
      <c r="D183">
        <v>0.01</v>
      </c>
      <c r="E183" s="87">
        <v>1178.6289999999999</v>
      </c>
      <c r="F183" t="s">
        <v>141</v>
      </c>
    </row>
    <row r="184" spans="4:6" x14ac:dyDescent="0.25">
      <c r="D184">
        <v>0.04</v>
      </c>
      <c r="E184" s="87">
        <v>4203.4939999999997</v>
      </c>
      <c r="F184" t="s">
        <v>141</v>
      </c>
    </row>
    <row r="185" spans="4:6" x14ac:dyDescent="0.25">
      <c r="D185">
        <v>0.04</v>
      </c>
      <c r="E185" s="87">
        <v>4054.5219999999999</v>
      </c>
      <c r="F185" t="s">
        <v>141</v>
      </c>
    </row>
    <row r="186" spans="4:6" x14ac:dyDescent="0.25">
      <c r="D186">
        <v>0.03</v>
      </c>
      <c r="E186" s="87">
        <v>3380.377</v>
      </c>
      <c r="F186" t="s">
        <v>141</v>
      </c>
    </row>
    <row r="187" spans="4:6" x14ac:dyDescent="0.25">
      <c r="D187">
        <v>0.03</v>
      </c>
      <c r="E187" s="87">
        <v>2706.232</v>
      </c>
      <c r="F187" t="s">
        <v>141</v>
      </c>
    </row>
    <row r="188" spans="4:6" x14ac:dyDescent="0.25">
      <c r="D188">
        <v>0.02</v>
      </c>
      <c r="E188" s="87">
        <v>2032.087</v>
      </c>
      <c r="F188" t="s">
        <v>141</v>
      </c>
    </row>
    <row r="189" spans="4:6" x14ac:dyDescent="0.25">
      <c r="D189">
        <v>0.01</v>
      </c>
      <c r="E189" s="87">
        <v>1357.942</v>
      </c>
      <c r="F189" t="s">
        <v>141</v>
      </c>
    </row>
    <row r="190" spans="4:6" x14ac:dyDescent="0.25">
      <c r="D190">
        <v>0.01</v>
      </c>
      <c r="E190" s="87">
        <v>683.79600000000005</v>
      </c>
      <c r="F190" t="s">
        <v>141</v>
      </c>
    </row>
    <row r="191" spans="4:6" x14ac:dyDescent="0.25">
      <c r="D191">
        <v>0.02</v>
      </c>
      <c r="E191" s="87">
        <v>2206.5529999999999</v>
      </c>
      <c r="F191" t="s">
        <v>141</v>
      </c>
    </row>
    <row r="192" spans="4:6" x14ac:dyDescent="0.25">
      <c r="D192">
        <v>0.01</v>
      </c>
      <c r="E192" s="87">
        <v>1319.546</v>
      </c>
      <c r="F192" t="s">
        <v>141</v>
      </c>
    </row>
    <row r="193" spans="4:6" x14ac:dyDescent="0.25">
      <c r="D193">
        <v>0.02</v>
      </c>
      <c r="E193" s="87">
        <v>1998.5309999999999</v>
      </c>
      <c r="F193" t="s">
        <v>141</v>
      </c>
    </row>
    <row r="194" spans="4:6" x14ac:dyDescent="0.25">
      <c r="D194">
        <v>0.02</v>
      </c>
      <c r="E194" s="87">
        <v>2241.3270000000002</v>
      </c>
      <c r="F194" t="s">
        <v>141</v>
      </c>
    </row>
    <row r="195" spans="4:6" x14ac:dyDescent="0.25">
      <c r="D195">
        <v>0.02</v>
      </c>
      <c r="E195" s="87">
        <v>2484.123</v>
      </c>
      <c r="F195" t="s">
        <v>141</v>
      </c>
    </row>
    <row r="196" spans="4:6" x14ac:dyDescent="0.25">
      <c r="D196">
        <v>0.03</v>
      </c>
      <c r="E196" s="87">
        <v>2726.9189999999999</v>
      </c>
      <c r="F196" t="s">
        <v>141</v>
      </c>
    </row>
    <row r="197" spans="4:6" x14ac:dyDescent="0.25">
      <c r="D197">
        <v>0.03</v>
      </c>
      <c r="E197" s="87">
        <v>2969.7159999999999</v>
      </c>
      <c r="F197" t="s">
        <v>141</v>
      </c>
    </row>
    <row r="198" spans="4:6" x14ac:dyDescent="0.25">
      <c r="D198">
        <v>0.03</v>
      </c>
      <c r="E198" s="87">
        <v>3203.174</v>
      </c>
      <c r="F198" t="s">
        <v>141</v>
      </c>
    </row>
    <row r="199" spans="4:6" x14ac:dyDescent="0.25">
      <c r="D199">
        <v>0.03</v>
      </c>
      <c r="E199" s="87">
        <v>2969.7159999999999</v>
      </c>
      <c r="F199" t="s">
        <v>141</v>
      </c>
    </row>
    <row r="200" spans="4:6" x14ac:dyDescent="0.25">
      <c r="D200">
        <v>0.03</v>
      </c>
      <c r="E200" s="87">
        <v>2726.9189999999999</v>
      </c>
      <c r="F200" t="s">
        <v>141</v>
      </c>
    </row>
    <row r="201" spans="4:6" x14ac:dyDescent="0.25">
      <c r="D201">
        <v>0.02</v>
      </c>
      <c r="E201" s="87">
        <v>2484.123</v>
      </c>
      <c r="F201" t="s">
        <v>141</v>
      </c>
    </row>
    <row r="202" spans="4:6" x14ac:dyDescent="0.25">
      <c r="D202">
        <v>0.02</v>
      </c>
      <c r="E202" s="87">
        <v>2241.3270000000002</v>
      </c>
      <c r="F202" t="s">
        <v>141</v>
      </c>
    </row>
    <row r="203" spans="4:6" x14ac:dyDescent="0.25">
      <c r="D203">
        <v>0.02</v>
      </c>
      <c r="E203" s="87">
        <v>1998.5309999999999</v>
      </c>
      <c r="F203" t="s">
        <v>141</v>
      </c>
    </row>
    <row r="204" spans="4:6" x14ac:dyDescent="0.25">
      <c r="D204">
        <v>0.01</v>
      </c>
      <c r="E204" s="87">
        <v>1255.808</v>
      </c>
      <c r="F204" t="s">
        <v>141</v>
      </c>
    </row>
    <row r="205" spans="4:6" x14ac:dyDescent="0.25">
      <c r="D205">
        <v>0.01</v>
      </c>
      <c r="E205" s="87">
        <v>749.43100000000004</v>
      </c>
      <c r="F205" t="s">
        <v>141</v>
      </c>
    </row>
    <row r="206" spans="4:6" x14ac:dyDescent="0.25">
      <c r="D206">
        <v>0.01</v>
      </c>
      <c r="E206" s="87">
        <v>749.43100000000004</v>
      </c>
      <c r="F206" t="s">
        <v>141</v>
      </c>
    </row>
    <row r="207" spans="4:6" x14ac:dyDescent="0.25">
      <c r="D207">
        <v>0.01</v>
      </c>
      <c r="E207" s="87">
        <v>1315.2190000000001</v>
      </c>
      <c r="F207" t="s">
        <v>141</v>
      </c>
    </row>
    <row r="208" spans="4:6" x14ac:dyDescent="0.25">
      <c r="D208">
        <v>0.01</v>
      </c>
      <c r="E208" s="87">
        <v>1315.2190000000001</v>
      </c>
      <c r="F208" t="s">
        <v>141</v>
      </c>
    </row>
    <row r="209" spans="4:6" x14ac:dyDescent="0.25">
      <c r="D209">
        <v>0.01</v>
      </c>
      <c r="E209" s="87">
        <v>1315.2190000000001</v>
      </c>
      <c r="F209" t="s">
        <v>141</v>
      </c>
    </row>
    <row r="210" spans="4:6" x14ac:dyDescent="0.25">
      <c r="D210">
        <v>0.01</v>
      </c>
      <c r="E210" s="87">
        <v>1629.3130000000001</v>
      </c>
      <c r="F210" t="s">
        <v>141</v>
      </c>
    </row>
    <row r="211" spans="4:6" x14ac:dyDescent="0.25">
      <c r="D211">
        <v>0.01</v>
      </c>
      <c r="E211" s="87">
        <v>1598.405</v>
      </c>
      <c r="F211" t="s">
        <v>141</v>
      </c>
    </row>
    <row r="212" spans="4:6" x14ac:dyDescent="0.25">
      <c r="D212">
        <v>0.01</v>
      </c>
      <c r="E212" s="87">
        <v>1598.405</v>
      </c>
      <c r="F212" t="s">
        <v>141</v>
      </c>
    </row>
    <row r="213" spans="4:6" x14ac:dyDescent="0.25">
      <c r="D213">
        <v>0.02</v>
      </c>
      <c r="E213" s="87">
        <v>1969.1859999999999</v>
      </c>
      <c r="F213" t="s">
        <v>141</v>
      </c>
    </row>
    <row r="214" spans="4:6" x14ac:dyDescent="0.25">
      <c r="D214">
        <v>0.02</v>
      </c>
      <c r="E214" s="87">
        <v>1867.798</v>
      </c>
      <c r="F214" t="s">
        <v>141</v>
      </c>
    </row>
    <row r="215" spans="4:6" x14ac:dyDescent="0.25">
      <c r="D215">
        <v>0.02</v>
      </c>
      <c r="E215" s="87">
        <v>2312.654</v>
      </c>
      <c r="F215" t="s">
        <v>141</v>
      </c>
    </row>
    <row r="216" spans="4:6" x14ac:dyDescent="0.25">
      <c r="D216">
        <v>0.02</v>
      </c>
      <c r="E216" s="87">
        <v>1862.798</v>
      </c>
      <c r="F216" t="s">
        <v>141</v>
      </c>
    </row>
    <row r="217" spans="4:6" x14ac:dyDescent="0.25">
      <c r="D217">
        <v>0.02</v>
      </c>
      <c r="E217" s="87">
        <v>2376.259</v>
      </c>
      <c r="F217" t="s">
        <v>141</v>
      </c>
    </row>
    <row r="218" spans="4:6" x14ac:dyDescent="0.25">
      <c r="D218">
        <v>0.02</v>
      </c>
      <c r="E218" s="87">
        <v>2000</v>
      </c>
      <c r="F218" t="s">
        <v>141</v>
      </c>
    </row>
    <row r="219" spans="4:6" x14ac:dyDescent="0.25">
      <c r="D219">
        <v>0.02</v>
      </c>
      <c r="E219" s="87">
        <v>2000</v>
      </c>
      <c r="F219" t="s">
        <v>141</v>
      </c>
    </row>
    <row r="220" spans="4:6" x14ac:dyDescent="0.25">
      <c r="D220">
        <v>0.02</v>
      </c>
      <c r="E220" s="87">
        <v>1867.798</v>
      </c>
      <c r="F220" t="s">
        <v>141</v>
      </c>
    </row>
    <row r="221" spans="4:6" x14ac:dyDescent="0.25">
      <c r="D221">
        <v>0.02</v>
      </c>
      <c r="E221" s="87">
        <v>2312.654</v>
      </c>
      <c r="F221" t="s">
        <v>141</v>
      </c>
    </row>
    <row r="222" spans="4:6" x14ac:dyDescent="0.25">
      <c r="D222">
        <v>0.02</v>
      </c>
      <c r="E222" s="87">
        <v>1862.798</v>
      </c>
      <c r="F222" t="s">
        <v>141</v>
      </c>
    </row>
    <row r="223" spans="4:6" x14ac:dyDescent="0.25">
      <c r="D223">
        <v>0.02</v>
      </c>
      <c r="E223" s="87">
        <v>2376.259</v>
      </c>
      <c r="F223" t="s">
        <v>141</v>
      </c>
    </row>
    <row r="224" spans="4:6" x14ac:dyDescent="0.25">
      <c r="D224">
        <v>0.02</v>
      </c>
      <c r="E224" s="87">
        <v>2000</v>
      </c>
      <c r="F224" t="s">
        <v>141</v>
      </c>
    </row>
    <row r="225" spans="4:6" x14ac:dyDescent="0.25">
      <c r="D225">
        <v>0.02</v>
      </c>
      <c r="E225" s="87">
        <v>2000</v>
      </c>
      <c r="F225" t="s">
        <v>141</v>
      </c>
    </row>
    <row r="226" spans="4:6" x14ac:dyDescent="0.25">
      <c r="D226">
        <v>0.02</v>
      </c>
      <c r="E226" s="87">
        <v>1967.798</v>
      </c>
      <c r="F226" t="s">
        <v>141</v>
      </c>
    </row>
    <row r="227" spans="4:6" x14ac:dyDescent="0.25">
      <c r="D227">
        <v>0.02</v>
      </c>
      <c r="E227" s="87">
        <v>2369.9369999999999</v>
      </c>
      <c r="F227" t="s">
        <v>141</v>
      </c>
    </row>
    <row r="228" spans="4:6" x14ac:dyDescent="0.25">
      <c r="D228">
        <v>0.02</v>
      </c>
      <c r="E228" s="87">
        <v>1969.1859999999999</v>
      </c>
      <c r="F228" t="s">
        <v>141</v>
      </c>
    </row>
    <row r="229" spans="4:6" x14ac:dyDescent="0.25">
      <c r="D229">
        <v>0.02</v>
      </c>
      <c r="E229" s="87">
        <v>2370.654</v>
      </c>
      <c r="F229" t="s">
        <v>141</v>
      </c>
    </row>
    <row r="230" spans="4:6" x14ac:dyDescent="0.25">
      <c r="D230">
        <v>0.02</v>
      </c>
      <c r="E230" s="87">
        <v>2000</v>
      </c>
      <c r="F230" t="s">
        <v>141</v>
      </c>
    </row>
    <row r="231" spans="4:6" x14ac:dyDescent="0.25">
      <c r="D231">
        <v>0.02</v>
      </c>
      <c r="E231" s="87">
        <v>2000</v>
      </c>
      <c r="F231" t="s">
        <v>141</v>
      </c>
    </row>
    <row r="232" spans="4:6" x14ac:dyDescent="0.25">
      <c r="D232">
        <v>0.02</v>
      </c>
      <c r="E232" s="87">
        <v>1867.798</v>
      </c>
      <c r="F232" t="s">
        <v>141</v>
      </c>
    </row>
    <row r="233" spans="4:6" x14ac:dyDescent="0.25">
      <c r="D233">
        <v>0.02</v>
      </c>
      <c r="E233" s="87">
        <v>2312.654</v>
      </c>
      <c r="F233" t="s">
        <v>141</v>
      </c>
    </row>
    <row r="234" spans="4:6" x14ac:dyDescent="0.25">
      <c r="D234">
        <v>0.02</v>
      </c>
      <c r="E234" s="87">
        <v>1862.798</v>
      </c>
      <c r="F234" t="s">
        <v>141</v>
      </c>
    </row>
    <row r="235" spans="4:6" x14ac:dyDescent="0.25">
      <c r="D235">
        <v>0.02</v>
      </c>
      <c r="E235" s="87">
        <v>2376.259</v>
      </c>
      <c r="F235" t="s">
        <v>141</v>
      </c>
    </row>
    <row r="236" spans="4:6" x14ac:dyDescent="0.25">
      <c r="D236">
        <v>0.02</v>
      </c>
      <c r="E236" s="87">
        <v>2000</v>
      </c>
      <c r="F236" t="s">
        <v>141</v>
      </c>
    </row>
    <row r="237" spans="4:6" x14ac:dyDescent="0.25">
      <c r="D237">
        <v>0.02</v>
      </c>
      <c r="E237" s="87">
        <v>2000</v>
      </c>
      <c r="F237" t="s">
        <v>141</v>
      </c>
    </row>
    <row r="238" spans="4:6" x14ac:dyDescent="0.25">
      <c r="D238">
        <v>0.02</v>
      </c>
      <c r="E238" s="87">
        <v>1867.798</v>
      </c>
      <c r="F238" t="s">
        <v>141</v>
      </c>
    </row>
    <row r="239" spans="4:6" x14ac:dyDescent="0.25">
      <c r="D239">
        <v>0.02</v>
      </c>
      <c r="E239" s="87">
        <v>2312.654</v>
      </c>
      <c r="F239" t="s">
        <v>141</v>
      </c>
    </row>
    <row r="240" spans="4:6" x14ac:dyDescent="0.25">
      <c r="D240">
        <v>0.01</v>
      </c>
      <c r="E240" s="87">
        <v>1688.635</v>
      </c>
      <c r="F240" t="s">
        <v>141</v>
      </c>
    </row>
    <row r="241" spans="4:6" x14ac:dyDescent="0.25">
      <c r="D241">
        <v>0.02</v>
      </c>
      <c r="E241" s="87">
        <v>2376.259</v>
      </c>
      <c r="F241" t="s">
        <v>141</v>
      </c>
    </row>
    <row r="242" spans="4:6" x14ac:dyDescent="0.25">
      <c r="D242">
        <v>0.02</v>
      </c>
      <c r="E242" s="87">
        <v>2000</v>
      </c>
      <c r="F242" t="s">
        <v>141</v>
      </c>
    </row>
    <row r="243" spans="4:6" x14ac:dyDescent="0.25">
      <c r="D243">
        <v>0.02</v>
      </c>
      <c r="E243" s="87">
        <v>2000</v>
      </c>
      <c r="F243" t="s">
        <v>141</v>
      </c>
    </row>
    <row r="244" spans="4:6" x14ac:dyDescent="0.25">
      <c r="D244">
        <v>0.02</v>
      </c>
      <c r="E244" s="87">
        <v>1989.1859999999999</v>
      </c>
      <c r="F244" t="s">
        <v>141</v>
      </c>
    </row>
    <row r="245" spans="4:6" x14ac:dyDescent="0.25">
      <c r="D245">
        <v>0.02</v>
      </c>
      <c r="E245" s="87">
        <v>1989.1859999999999</v>
      </c>
      <c r="F245" t="s">
        <v>141</v>
      </c>
    </row>
    <row r="246" spans="4:6" x14ac:dyDescent="0.25">
      <c r="D246">
        <v>0.02</v>
      </c>
      <c r="E246" s="87">
        <v>1867.798</v>
      </c>
      <c r="F246" t="s">
        <v>141</v>
      </c>
    </row>
    <row r="247" spans="4:6" x14ac:dyDescent="0.25">
      <c r="D247">
        <v>0.02</v>
      </c>
      <c r="E247" s="87">
        <v>2312.654</v>
      </c>
      <c r="F247" t="s">
        <v>141</v>
      </c>
    </row>
    <row r="248" spans="4:6" x14ac:dyDescent="0.25">
      <c r="D248">
        <v>0.02</v>
      </c>
      <c r="E248" s="87">
        <v>2000</v>
      </c>
      <c r="F248" t="s">
        <v>141</v>
      </c>
    </row>
    <row r="249" spans="4:6" x14ac:dyDescent="0.25">
      <c r="D249">
        <v>0.02</v>
      </c>
      <c r="E249" s="87">
        <v>1867.798</v>
      </c>
      <c r="F249" t="s">
        <v>141</v>
      </c>
    </row>
    <row r="250" spans="4:6" x14ac:dyDescent="0.25">
      <c r="D250">
        <v>0.02</v>
      </c>
      <c r="E250" s="87">
        <v>2312.654</v>
      </c>
      <c r="F250" t="s">
        <v>141</v>
      </c>
    </row>
    <row r="251" spans="4:6" x14ac:dyDescent="0.25">
      <c r="D251">
        <v>0.02</v>
      </c>
      <c r="E251" s="87">
        <v>2000</v>
      </c>
      <c r="F251" t="s">
        <v>141</v>
      </c>
    </row>
    <row r="252" spans="4:6" x14ac:dyDescent="0.25">
      <c r="D252">
        <v>0.02</v>
      </c>
      <c r="E252" s="87">
        <v>1867.798</v>
      </c>
      <c r="F252" t="s">
        <v>141</v>
      </c>
    </row>
    <row r="253" spans="4:6" x14ac:dyDescent="0.25">
      <c r="D253">
        <v>0.02</v>
      </c>
      <c r="E253" s="87">
        <v>2312.654</v>
      </c>
      <c r="F253" t="s">
        <v>141</v>
      </c>
    </row>
    <row r="254" spans="4:6" x14ac:dyDescent="0.25">
      <c r="D254">
        <v>0.02</v>
      </c>
      <c r="E254" s="87">
        <v>2000</v>
      </c>
      <c r="F254" t="s">
        <v>141</v>
      </c>
    </row>
    <row r="255" spans="4:6" x14ac:dyDescent="0.25">
      <c r="D255">
        <v>0.02</v>
      </c>
      <c r="E255" s="87">
        <v>1867.798</v>
      </c>
      <c r="F255" t="s">
        <v>141</v>
      </c>
    </row>
    <row r="256" spans="4:6" x14ac:dyDescent="0.25">
      <c r="D256">
        <v>0.02</v>
      </c>
      <c r="E256" s="87">
        <v>2312.654</v>
      </c>
      <c r="F256" t="s">
        <v>141</v>
      </c>
    </row>
    <row r="257" spans="4:6" x14ac:dyDescent="0.25">
      <c r="D257">
        <v>0.02</v>
      </c>
      <c r="E257" s="87">
        <v>2060</v>
      </c>
      <c r="F257" t="s">
        <v>141</v>
      </c>
    </row>
    <row r="258" spans="4:6" x14ac:dyDescent="0.25">
      <c r="D258">
        <v>0.02</v>
      </c>
      <c r="E258" s="87">
        <v>1867.798</v>
      </c>
      <c r="F258" t="s">
        <v>141</v>
      </c>
    </row>
    <row r="259" spans="4:6" x14ac:dyDescent="0.25">
      <c r="D259">
        <v>0.02</v>
      </c>
      <c r="E259" s="87">
        <v>2312.654</v>
      </c>
      <c r="F259" t="s">
        <v>141</v>
      </c>
    </row>
    <row r="260" spans="4:6" x14ac:dyDescent="0.25">
      <c r="D260">
        <v>0.02</v>
      </c>
      <c r="E260" s="87">
        <v>2000</v>
      </c>
      <c r="F260" t="s">
        <v>141</v>
      </c>
    </row>
    <row r="261" spans="4:6" x14ac:dyDescent="0.25">
      <c r="D261">
        <v>0.02</v>
      </c>
      <c r="E261" s="87">
        <v>1867.798</v>
      </c>
      <c r="F261" t="s">
        <v>141</v>
      </c>
    </row>
    <row r="262" spans="4:6" x14ac:dyDescent="0.25">
      <c r="D262">
        <v>0.02</v>
      </c>
      <c r="E262" s="87">
        <v>2312.654</v>
      </c>
      <c r="F262" t="s">
        <v>141</v>
      </c>
    </row>
    <row r="263" spans="4:6" x14ac:dyDescent="0.25">
      <c r="D263">
        <v>0.02</v>
      </c>
      <c r="E263" s="87">
        <v>2060</v>
      </c>
      <c r="F263" t="s">
        <v>141</v>
      </c>
    </row>
    <row r="264" spans="4:6" x14ac:dyDescent="0.25">
      <c r="D264">
        <v>0.02</v>
      </c>
      <c r="E264" s="87">
        <v>1867.798</v>
      </c>
      <c r="F264" t="s">
        <v>141</v>
      </c>
    </row>
    <row r="265" spans="4:6" x14ac:dyDescent="0.25">
      <c r="D265">
        <v>0.02</v>
      </c>
      <c r="E265" s="87">
        <v>2146.9050000000002</v>
      </c>
      <c r="F265" t="s">
        <v>141</v>
      </c>
    </row>
    <row r="266" spans="4:6" x14ac:dyDescent="0.25">
      <c r="D266">
        <v>0.02</v>
      </c>
      <c r="E266" s="87">
        <v>1953.174</v>
      </c>
      <c r="F266" t="s">
        <v>141</v>
      </c>
    </row>
    <row r="267" spans="4:6" x14ac:dyDescent="0.25">
      <c r="D267">
        <v>0.02</v>
      </c>
      <c r="E267" s="87">
        <v>1867.798</v>
      </c>
      <c r="F267" t="s">
        <v>141</v>
      </c>
    </row>
    <row r="268" spans="4:6" x14ac:dyDescent="0.25">
      <c r="D268">
        <v>0.02</v>
      </c>
      <c r="E268" s="87">
        <v>1712.8420000000001</v>
      </c>
      <c r="F268" t="s">
        <v>141</v>
      </c>
    </row>
    <row r="269" spans="4:6" x14ac:dyDescent="0.25">
      <c r="D269">
        <v>0.02</v>
      </c>
      <c r="E269" s="87">
        <v>1598.2449999999999</v>
      </c>
      <c r="F269" t="s">
        <v>141</v>
      </c>
    </row>
    <row r="270" spans="4:6" x14ac:dyDescent="0.25">
      <c r="D270">
        <v>0.02</v>
      </c>
      <c r="E270" s="87">
        <v>1867.798</v>
      </c>
      <c r="F270" t="s">
        <v>141</v>
      </c>
    </row>
    <row r="271" spans="4:6" x14ac:dyDescent="0.25">
      <c r="D271">
        <v>0.01</v>
      </c>
      <c r="E271" s="87">
        <v>1278.778</v>
      </c>
      <c r="F271" t="s">
        <v>141</v>
      </c>
    </row>
    <row r="272" spans="4:6" x14ac:dyDescent="0.25">
      <c r="D272">
        <v>0.01</v>
      </c>
      <c r="E272" s="87">
        <v>1213.7380000000001</v>
      </c>
      <c r="F272" t="s">
        <v>141</v>
      </c>
    </row>
    <row r="273" spans="4:6" x14ac:dyDescent="0.25">
      <c r="D273">
        <v>0.02</v>
      </c>
      <c r="E273" s="87">
        <v>1867.798</v>
      </c>
      <c r="F273" t="s">
        <v>141</v>
      </c>
    </row>
    <row r="274" spans="4:6" x14ac:dyDescent="0.25">
      <c r="D274">
        <v>0.01</v>
      </c>
      <c r="E274" s="87">
        <v>829.23099999999999</v>
      </c>
      <c r="F274" t="s">
        <v>141</v>
      </c>
    </row>
    <row r="275" spans="4:6" x14ac:dyDescent="0.25">
      <c r="D275">
        <v>0.02</v>
      </c>
      <c r="E275" s="87">
        <v>1867.798</v>
      </c>
      <c r="F275" t="s">
        <v>141</v>
      </c>
    </row>
    <row r="276" spans="4:6" x14ac:dyDescent="0.25">
      <c r="D276">
        <v>0</v>
      </c>
      <c r="E276" s="87">
        <v>410.65100000000001</v>
      </c>
      <c r="F276" t="s">
        <v>141</v>
      </c>
    </row>
    <row r="277" spans="4:6" x14ac:dyDescent="0.25">
      <c r="D277">
        <v>0</v>
      </c>
      <c r="E277" s="87">
        <v>444.72399999999999</v>
      </c>
      <c r="F277" t="s">
        <v>141</v>
      </c>
    </row>
    <row r="278" spans="4:6" x14ac:dyDescent="0.25">
      <c r="D278">
        <v>0.02</v>
      </c>
      <c r="E278" s="87">
        <v>1867.798</v>
      </c>
      <c r="F278" t="s">
        <v>141</v>
      </c>
    </row>
    <row r="279" spans="4:6" x14ac:dyDescent="0.25">
      <c r="D279">
        <v>0.01</v>
      </c>
      <c r="E279" s="87">
        <v>844.71500000000003</v>
      </c>
      <c r="F279" t="s">
        <v>141</v>
      </c>
    </row>
    <row r="280" spans="4:6" x14ac:dyDescent="0.25">
      <c r="D280">
        <v>0</v>
      </c>
      <c r="E280" s="87">
        <v>503.78199999999998</v>
      </c>
      <c r="F280" t="s">
        <v>141</v>
      </c>
    </row>
    <row r="281" spans="4:6" x14ac:dyDescent="0.25">
      <c r="D281">
        <v>0.02</v>
      </c>
      <c r="E281" s="87">
        <v>2376.259</v>
      </c>
      <c r="F281" t="s">
        <v>141</v>
      </c>
    </row>
    <row r="282" spans="4:6" x14ac:dyDescent="0.25">
      <c r="D282">
        <v>0.02</v>
      </c>
      <c r="E282" s="87">
        <v>2000</v>
      </c>
      <c r="F282" t="s">
        <v>141</v>
      </c>
    </row>
    <row r="283" spans="4:6" x14ac:dyDescent="0.25">
      <c r="D283">
        <v>0.02</v>
      </c>
      <c r="E283" s="87">
        <v>2142.7190000000001</v>
      </c>
      <c r="F283" t="s">
        <v>141</v>
      </c>
    </row>
    <row r="284" spans="4:6" x14ac:dyDescent="0.25">
      <c r="D284">
        <v>0.02</v>
      </c>
      <c r="E284" s="87">
        <v>1675.71</v>
      </c>
      <c r="F284" t="s">
        <v>141</v>
      </c>
    </row>
    <row r="285" spans="4:6" x14ac:dyDescent="0.25">
      <c r="D285">
        <v>0.02</v>
      </c>
      <c r="E285" s="87">
        <v>1708.6559999999999</v>
      </c>
      <c r="F285" t="s">
        <v>141</v>
      </c>
    </row>
    <row r="286" spans="4:6" x14ac:dyDescent="0.25">
      <c r="D286">
        <v>0.01</v>
      </c>
      <c r="E286" s="87">
        <v>1276.6310000000001</v>
      </c>
      <c r="F286" t="s">
        <v>141</v>
      </c>
    </row>
    <row r="287" spans="4:6" x14ac:dyDescent="0.25">
      <c r="D287">
        <v>0.01</v>
      </c>
      <c r="E287" s="87">
        <v>1274.5930000000001</v>
      </c>
      <c r="F287" t="s">
        <v>141</v>
      </c>
    </row>
    <row r="288" spans="4:6" x14ac:dyDescent="0.25">
      <c r="D288">
        <v>0.01</v>
      </c>
      <c r="E288" s="87">
        <v>906.69500000000005</v>
      </c>
      <c r="F288" t="s">
        <v>141</v>
      </c>
    </row>
    <row r="289" spans="4:6" x14ac:dyDescent="0.25">
      <c r="D289">
        <v>0.01</v>
      </c>
      <c r="E289" s="87">
        <v>840.529</v>
      </c>
      <c r="F289" t="s">
        <v>141</v>
      </c>
    </row>
    <row r="290" spans="4:6" x14ac:dyDescent="0.25">
      <c r="D290">
        <v>0.01</v>
      </c>
      <c r="E290" s="87">
        <v>522.18799999999999</v>
      </c>
      <c r="F290" t="s">
        <v>141</v>
      </c>
    </row>
    <row r="291" spans="4:6" x14ac:dyDescent="0.25">
      <c r="D291">
        <v>0</v>
      </c>
      <c r="E291" s="87">
        <v>406.46600000000001</v>
      </c>
      <c r="F291" t="s">
        <v>141</v>
      </c>
    </row>
    <row r="292" spans="4:6" x14ac:dyDescent="0.25">
      <c r="D292">
        <v>0.02</v>
      </c>
      <c r="E292" s="87">
        <v>1989.1859999999999</v>
      </c>
      <c r="F292" t="s">
        <v>141</v>
      </c>
    </row>
    <row r="293" spans="4:6" x14ac:dyDescent="0.25">
      <c r="D293">
        <v>0.01</v>
      </c>
      <c r="E293" s="87">
        <v>1304.1559999999999</v>
      </c>
      <c r="F293" t="s">
        <v>141</v>
      </c>
    </row>
    <row r="294" spans="4:6" x14ac:dyDescent="0.25">
      <c r="D294">
        <v>0.03</v>
      </c>
      <c r="E294" s="87">
        <v>3563.384</v>
      </c>
      <c r="F294" t="s">
        <v>141</v>
      </c>
    </row>
    <row r="295" spans="4:6" x14ac:dyDescent="0.25">
      <c r="D295">
        <v>0.05</v>
      </c>
      <c r="E295" s="87">
        <v>4772.3019999999997</v>
      </c>
      <c r="F295" t="s">
        <v>141</v>
      </c>
    </row>
    <row r="296" spans="4:6" x14ac:dyDescent="0.25">
      <c r="D296">
        <v>0.05</v>
      </c>
      <c r="E296" s="87">
        <v>4825.3950000000004</v>
      </c>
      <c r="F296" t="s">
        <v>141</v>
      </c>
    </row>
    <row r="297" spans="4:6" x14ac:dyDescent="0.25">
      <c r="D297">
        <v>0.05</v>
      </c>
      <c r="E297" s="87">
        <v>4825.3950000000004</v>
      </c>
      <c r="F297" t="s">
        <v>141</v>
      </c>
    </row>
    <row r="298" spans="4:6" x14ac:dyDescent="0.25">
      <c r="D298">
        <v>0.05</v>
      </c>
      <c r="E298" s="87">
        <v>4825.3950000000004</v>
      </c>
      <c r="F298" t="s">
        <v>141</v>
      </c>
    </row>
    <row r="299" spans="4:6" x14ac:dyDescent="0.25">
      <c r="D299">
        <v>0.05</v>
      </c>
      <c r="E299" s="87">
        <v>4825.3950000000004</v>
      </c>
      <c r="F299" t="s">
        <v>141</v>
      </c>
    </row>
    <row r="300" spans="4:6" x14ac:dyDescent="0.25">
      <c r="D300">
        <v>0.05</v>
      </c>
      <c r="E300" s="87">
        <v>4825.3950000000004</v>
      </c>
      <c r="F300" t="s">
        <v>141</v>
      </c>
    </row>
    <row r="301" spans="4:6" x14ac:dyDescent="0.25">
      <c r="D301">
        <v>0.05</v>
      </c>
      <c r="E301" s="87">
        <v>4825.3950000000004</v>
      </c>
      <c r="F301" t="s">
        <v>141</v>
      </c>
    </row>
    <row r="302" spans="4:6" x14ac:dyDescent="0.25">
      <c r="D302">
        <v>0.05</v>
      </c>
      <c r="E302" s="87">
        <v>4825.3950000000004</v>
      </c>
      <c r="F302" t="s">
        <v>141</v>
      </c>
    </row>
    <row r="303" spans="4:6" x14ac:dyDescent="0.25">
      <c r="D303">
        <v>0.05</v>
      </c>
      <c r="E303" s="87">
        <v>4825.3950000000004</v>
      </c>
      <c r="F303" t="s">
        <v>141</v>
      </c>
    </row>
    <row r="304" spans="4:6" x14ac:dyDescent="0.25">
      <c r="D304">
        <v>0.05</v>
      </c>
      <c r="E304" s="87">
        <v>4825.3950000000004</v>
      </c>
      <c r="F304" t="s">
        <v>141</v>
      </c>
    </row>
    <row r="305" spans="4:6" x14ac:dyDescent="0.25">
      <c r="D305">
        <v>0.05</v>
      </c>
      <c r="E305" s="87">
        <v>4825.3950000000004</v>
      </c>
      <c r="F305" t="s">
        <v>141</v>
      </c>
    </row>
    <row r="306" spans="4:6" x14ac:dyDescent="0.25">
      <c r="D306">
        <v>0.05</v>
      </c>
      <c r="E306" s="87">
        <v>4825.3950000000004</v>
      </c>
      <c r="F306" t="s">
        <v>141</v>
      </c>
    </row>
    <row r="307" spans="4:6" x14ac:dyDescent="0.25">
      <c r="D307">
        <v>0.05</v>
      </c>
      <c r="E307" s="87">
        <v>4825.3950000000004</v>
      </c>
      <c r="F307" t="s">
        <v>141</v>
      </c>
    </row>
    <row r="308" spans="4:6" x14ac:dyDescent="0.25">
      <c r="D308">
        <v>0.05</v>
      </c>
      <c r="E308" s="87">
        <v>4825.3950000000004</v>
      </c>
      <c r="F308" t="s">
        <v>141</v>
      </c>
    </row>
    <row r="309" spans="4:6" x14ac:dyDescent="0.25">
      <c r="D309">
        <v>0.05</v>
      </c>
      <c r="E309" s="87">
        <v>4825.3950000000004</v>
      </c>
      <c r="F309" t="s">
        <v>141</v>
      </c>
    </row>
    <row r="310" spans="4:6" x14ac:dyDescent="0.25">
      <c r="D310">
        <v>0.05</v>
      </c>
      <c r="E310" s="87">
        <v>4825.3950000000004</v>
      </c>
      <c r="F310" t="s">
        <v>141</v>
      </c>
    </row>
    <row r="311" spans="4:6" x14ac:dyDescent="0.25">
      <c r="D311">
        <v>0.04</v>
      </c>
      <c r="E311" s="87">
        <v>3616.5169999999998</v>
      </c>
      <c r="F311" t="s">
        <v>141</v>
      </c>
    </row>
    <row r="312" spans="4:6" x14ac:dyDescent="0.25">
      <c r="D312">
        <v>0.04</v>
      </c>
      <c r="E312" s="87">
        <v>3550</v>
      </c>
      <c r="F312" t="s">
        <v>141</v>
      </c>
    </row>
    <row r="313" spans="4:6" x14ac:dyDescent="0.25">
      <c r="D313">
        <v>0.01</v>
      </c>
      <c r="E313" s="87">
        <v>1342</v>
      </c>
      <c r="F313" t="s">
        <v>141</v>
      </c>
    </row>
    <row r="314" spans="4:6" x14ac:dyDescent="0.25">
      <c r="D314">
        <v>0.04</v>
      </c>
      <c r="E314" s="87">
        <v>3550</v>
      </c>
      <c r="F314" t="s">
        <v>141</v>
      </c>
    </row>
    <row r="315" spans="4:6" x14ac:dyDescent="0.25">
      <c r="D315">
        <v>0.01</v>
      </c>
      <c r="E315" s="87">
        <v>1342</v>
      </c>
      <c r="F315" t="s">
        <v>141</v>
      </c>
    </row>
    <row r="316" spans="4:6" x14ac:dyDescent="0.25">
      <c r="D316">
        <v>0.04</v>
      </c>
      <c r="E316" s="87">
        <v>3550</v>
      </c>
      <c r="F316" t="s">
        <v>141</v>
      </c>
    </row>
    <row r="317" spans="4:6" x14ac:dyDescent="0.25">
      <c r="D317">
        <v>0.01</v>
      </c>
      <c r="E317" s="87">
        <v>1342</v>
      </c>
      <c r="F317" t="s">
        <v>141</v>
      </c>
    </row>
    <row r="318" spans="4:6" x14ac:dyDescent="0.25">
      <c r="D318">
        <v>0.04</v>
      </c>
      <c r="E318" s="87">
        <v>3550</v>
      </c>
      <c r="F318" t="s">
        <v>141</v>
      </c>
    </row>
    <row r="319" spans="4:6" x14ac:dyDescent="0.25">
      <c r="D319">
        <v>0.01</v>
      </c>
      <c r="E319" s="87">
        <v>1303.819</v>
      </c>
      <c r="F319" t="s">
        <v>141</v>
      </c>
    </row>
    <row r="320" spans="4:6" x14ac:dyDescent="0.25">
      <c r="D320">
        <v>0.04</v>
      </c>
      <c r="E320" s="87">
        <v>3550</v>
      </c>
      <c r="F320" t="s">
        <v>141</v>
      </c>
    </row>
    <row r="321" spans="4:6" x14ac:dyDescent="0.25">
      <c r="D321">
        <v>0.01</v>
      </c>
      <c r="E321" s="87">
        <v>1342</v>
      </c>
      <c r="F321" t="s">
        <v>141</v>
      </c>
    </row>
    <row r="322" spans="4:6" x14ac:dyDescent="0.25">
      <c r="D322">
        <v>0.04</v>
      </c>
      <c r="E322" s="87">
        <v>3550</v>
      </c>
      <c r="F322" t="s">
        <v>141</v>
      </c>
    </row>
    <row r="323" spans="4:6" x14ac:dyDescent="0.25">
      <c r="D323">
        <v>0.01</v>
      </c>
      <c r="E323" s="87">
        <v>1342</v>
      </c>
      <c r="F323" t="s">
        <v>141</v>
      </c>
    </row>
    <row r="324" spans="4:6" x14ac:dyDescent="0.25">
      <c r="D324">
        <v>0.04</v>
      </c>
      <c r="E324" s="87">
        <v>3550</v>
      </c>
      <c r="F324" t="s">
        <v>141</v>
      </c>
    </row>
    <row r="325" spans="4:6" x14ac:dyDescent="0.25">
      <c r="D325">
        <v>0.01</v>
      </c>
      <c r="E325" s="87">
        <v>1342</v>
      </c>
      <c r="F325" t="s">
        <v>141</v>
      </c>
    </row>
    <row r="326" spans="4:6" x14ac:dyDescent="0.25">
      <c r="D326">
        <v>0.04</v>
      </c>
      <c r="E326" s="87">
        <v>3550</v>
      </c>
      <c r="F326" t="s">
        <v>141</v>
      </c>
    </row>
    <row r="327" spans="4:6" x14ac:dyDescent="0.25">
      <c r="D327">
        <v>0.01</v>
      </c>
      <c r="E327" s="87">
        <v>1342</v>
      </c>
      <c r="F327" t="s">
        <v>141</v>
      </c>
    </row>
    <row r="328" spans="4:6" x14ac:dyDescent="0.25">
      <c r="D328">
        <v>0.04</v>
      </c>
      <c r="E328" s="87">
        <v>3550</v>
      </c>
      <c r="F328" t="s">
        <v>141</v>
      </c>
    </row>
    <row r="329" spans="4:6" x14ac:dyDescent="0.25">
      <c r="D329">
        <v>0.01</v>
      </c>
      <c r="E329" s="87">
        <v>1342</v>
      </c>
      <c r="F329" t="s">
        <v>141</v>
      </c>
    </row>
    <row r="330" spans="4:6" x14ac:dyDescent="0.25">
      <c r="D330">
        <v>0.04</v>
      </c>
      <c r="E330" s="87">
        <v>3550</v>
      </c>
      <c r="F330" t="s">
        <v>141</v>
      </c>
    </row>
    <row r="331" spans="4:6" x14ac:dyDescent="0.25">
      <c r="D331">
        <v>0.01</v>
      </c>
      <c r="E331" s="87">
        <v>1342</v>
      </c>
      <c r="F331" t="s">
        <v>141</v>
      </c>
    </row>
    <row r="332" spans="4:6" x14ac:dyDescent="0.25">
      <c r="D332">
        <v>0.04</v>
      </c>
      <c r="E332" s="87">
        <v>3550</v>
      </c>
      <c r="F332" t="s">
        <v>141</v>
      </c>
    </row>
    <row r="333" spans="4:6" x14ac:dyDescent="0.25">
      <c r="D333">
        <v>0.01</v>
      </c>
      <c r="E333" s="87">
        <v>1342</v>
      </c>
      <c r="F333" t="s">
        <v>141</v>
      </c>
    </row>
    <row r="334" spans="4:6" x14ac:dyDescent="0.25">
      <c r="D334">
        <v>0.04</v>
      </c>
      <c r="E334" s="87">
        <v>3550</v>
      </c>
      <c r="F334" t="s">
        <v>141</v>
      </c>
    </row>
    <row r="335" spans="4:6" x14ac:dyDescent="0.25">
      <c r="D335">
        <v>0.01</v>
      </c>
      <c r="E335" s="87">
        <v>1342</v>
      </c>
      <c r="F335" t="s">
        <v>141</v>
      </c>
    </row>
    <row r="336" spans="4:6" x14ac:dyDescent="0.25">
      <c r="D336">
        <v>0.04</v>
      </c>
      <c r="E336" s="87">
        <v>3550</v>
      </c>
      <c r="F336" t="s">
        <v>141</v>
      </c>
    </row>
    <row r="337" spans="4:6" x14ac:dyDescent="0.25">
      <c r="D337">
        <v>0.01</v>
      </c>
      <c r="E337" s="87">
        <v>1342</v>
      </c>
      <c r="F337" t="s">
        <v>141</v>
      </c>
    </row>
    <row r="338" spans="4:6" x14ac:dyDescent="0.25">
      <c r="D338">
        <v>0.04</v>
      </c>
      <c r="E338" s="87">
        <v>3550</v>
      </c>
      <c r="F338" t="s">
        <v>141</v>
      </c>
    </row>
    <row r="339" spans="4:6" x14ac:dyDescent="0.25">
      <c r="D339">
        <v>0.01</v>
      </c>
      <c r="E339" s="87">
        <v>1342</v>
      </c>
      <c r="F339" t="s">
        <v>141</v>
      </c>
    </row>
    <row r="340" spans="4:6" x14ac:dyDescent="0.25">
      <c r="D340">
        <v>0.04</v>
      </c>
      <c r="E340" s="87">
        <v>3550</v>
      </c>
      <c r="F340" t="s">
        <v>141</v>
      </c>
    </row>
    <row r="341" spans="4:6" x14ac:dyDescent="0.25">
      <c r="D341">
        <v>0.01</v>
      </c>
      <c r="E341" s="87">
        <v>1342</v>
      </c>
      <c r="F341" t="s">
        <v>141</v>
      </c>
    </row>
    <row r="342" spans="4:6" x14ac:dyDescent="0.25">
      <c r="D342">
        <v>0.04</v>
      </c>
      <c r="E342" s="87">
        <v>3595.3420000000001</v>
      </c>
      <c r="F342" t="s">
        <v>141</v>
      </c>
    </row>
    <row r="343" spans="4:6" x14ac:dyDescent="0.25">
      <c r="D343">
        <v>0.01</v>
      </c>
      <c r="E343" s="87">
        <v>1266.6500000000001</v>
      </c>
      <c r="F343" t="s">
        <v>141</v>
      </c>
    </row>
    <row r="344" spans="4:6" x14ac:dyDescent="0.25">
      <c r="D344">
        <v>0.02</v>
      </c>
      <c r="E344" s="87">
        <v>2535.2159999999999</v>
      </c>
      <c r="F344" t="s">
        <v>141</v>
      </c>
    </row>
    <row r="345" spans="4:6" x14ac:dyDescent="0.25">
      <c r="D345">
        <v>0.01</v>
      </c>
      <c r="E345" s="87">
        <v>916.36500000000001</v>
      </c>
      <c r="F345" t="s">
        <v>141</v>
      </c>
    </row>
    <row r="346" spans="4:6" x14ac:dyDescent="0.25">
      <c r="D346">
        <v>0.01</v>
      </c>
      <c r="E346" s="87">
        <v>918.9</v>
      </c>
      <c r="F346" t="s">
        <v>141</v>
      </c>
    </row>
    <row r="347" spans="4:6" x14ac:dyDescent="0.25">
      <c r="D347">
        <v>0.01</v>
      </c>
      <c r="E347" s="87">
        <v>1012.787</v>
      </c>
      <c r="F347" t="s">
        <v>141</v>
      </c>
    </row>
    <row r="348" spans="4:6" x14ac:dyDescent="0.25">
      <c r="D348">
        <v>0.01</v>
      </c>
      <c r="E348" s="87">
        <v>567.89300000000003</v>
      </c>
      <c r="F348" t="s">
        <v>141</v>
      </c>
    </row>
    <row r="349" spans="4:6" x14ac:dyDescent="0.25">
      <c r="D349">
        <v>0.01</v>
      </c>
      <c r="E349" s="87">
        <v>952.4</v>
      </c>
      <c r="F349" t="s">
        <v>141</v>
      </c>
    </row>
    <row r="350" spans="4:6" x14ac:dyDescent="0.25">
      <c r="D350">
        <v>0.01</v>
      </c>
      <c r="E350" s="87">
        <v>1218.597</v>
      </c>
      <c r="F350" t="s">
        <v>141</v>
      </c>
    </row>
    <row r="351" spans="4:6" x14ac:dyDescent="0.25">
      <c r="D351">
        <v>0.02</v>
      </c>
      <c r="E351" s="87">
        <v>1960.471</v>
      </c>
      <c r="F351" t="s">
        <v>141</v>
      </c>
    </row>
    <row r="352" spans="4:6" x14ac:dyDescent="0.25">
      <c r="D352">
        <v>0.01</v>
      </c>
      <c r="E352" s="87">
        <v>918.9</v>
      </c>
      <c r="F352" t="s">
        <v>141</v>
      </c>
    </row>
    <row r="353" spans="4:6" x14ac:dyDescent="0.25">
      <c r="D353">
        <v>0.02</v>
      </c>
      <c r="E353" s="87">
        <v>1584.691</v>
      </c>
      <c r="F353" t="s">
        <v>141</v>
      </c>
    </row>
    <row r="354" spans="4:6" x14ac:dyDescent="0.25">
      <c r="D354">
        <v>0.04</v>
      </c>
      <c r="E354" s="87">
        <v>3657.3220000000001</v>
      </c>
      <c r="F354" t="s">
        <v>141</v>
      </c>
    </row>
    <row r="355" spans="4:6" x14ac:dyDescent="0.25">
      <c r="D355">
        <v>0.05</v>
      </c>
      <c r="E355" s="87">
        <v>4764.973</v>
      </c>
      <c r="F355" t="s">
        <v>141</v>
      </c>
    </row>
    <row r="356" spans="4:6" x14ac:dyDescent="0.25">
      <c r="D356">
        <v>0.04</v>
      </c>
      <c r="E356" s="87">
        <v>3550</v>
      </c>
      <c r="F356" t="s">
        <v>141</v>
      </c>
    </row>
    <row r="357" spans="4:6" x14ac:dyDescent="0.25">
      <c r="D357">
        <v>0.01</v>
      </c>
      <c r="E357" s="87">
        <v>1342</v>
      </c>
      <c r="F357" t="s">
        <v>141</v>
      </c>
    </row>
    <row r="358" spans="4:6" x14ac:dyDescent="0.25">
      <c r="D358">
        <v>0.05</v>
      </c>
      <c r="E358" s="87">
        <v>4764.973</v>
      </c>
      <c r="F358" t="s">
        <v>141</v>
      </c>
    </row>
    <row r="359" spans="4:6" x14ac:dyDescent="0.25">
      <c r="D359">
        <v>0.04</v>
      </c>
      <c r="E359" s="87">
        <v>3550</v>
      </c>
      <c r="F359" t="s">
        <v>141</v>
      </c>
    </row>
    <row r="360" spans="4:6" x14ac:dyDescent="0.25">
      <c r="D360">
        <v>0.01</v>
      </c>
      <c r="E360" s="87">
        <v>1342</v>
      </c>
      <c r="F360" t="s">
        <v>141</v>
      </c>
    </row>
    <row r="361" spans="4:6" x14ac:dyDescent="0.25">
      <c r="D361">
        <v>0.05</v>
      </c>
      <c r="E361" s="87">
        <v>4823.4560000000001</v>
      </c>
      <c r="F361" t="s">
        <v>141</v>
      </c>
    </row>
    <row r="362" spans="4:6" x14ac:dyDescent="0.25">
      <c r="D362">
        <v>0.04</v>
      </c>
      <c r="E362" s="87">
        <v>3550</v>
      </c>
      <c r="F362" t="s">
        <v>141</v>
      </c>
    </row>
    <row r="363" spans="4:6" x14ac:dyDescent="0.25">
      <c r="D363">
        <v>0.01</v>
      </c>
      <c r="E363" s="87">
        <v>1308.296</v>
      </c>
      <c r="F363" t="s">
        <v>141</v>
      </c>
    </row>
    <row r="364" spans="4:6" x14ac:dyDescent="0.25">
      <c r="D364">
        <v>0.05</v>
      </c>
      <c r="E364" s="87">
        <v>4764.973</v>
      </c>
      <c r="F364" t="s">
        <v>141</v>
      </c>
    </row>
    <row r="365" spans="4:6" x14ac:dyDescent="0.25">
      <c r="D365">
        <v>0.04</v>
      </c>
      <c r="E365" s="87">
        <v>3550</v>
      </c>
      <c r="F365" t="s">
        <v>141</v>
      </c>
    </row>
    <row r="366" spans="4:6" x14ac:dyDescent="0.25">
      <c r="D366">
        <v>0.01</v>
      </c>
      <c r="E366" s="87">
        <v>1342</v>
      </c>
      <c r="F366" t="s">
        <v>141</v>
      </c>
    </row>
    <row r="367" spans="4:6" x14ac:dyDescent="0.25">
      <c r="D367">
        <v>0.05</v>
      </c>
      <c r="E367" s="87">
        <v>4764.973</v>
      </c>
      <c r="F367" t="s">
        <v>141</v>
      </c>
    </row>
    <row r="368" spans="4:6" x14ac:dyDescent="0.25">
      <c r="D368">
        <v>0.04</v>
      </c>
      <c r="E368" s="87">
        <v>3550</v>
      </c>
      <c r="F368" t="s">
        <v>141</v>
      </c>
    </row>
    <row r="369" spans="4:6" x14ac:dyDescent="0.25">
      <c r="D369">
        <v>0.01</v>
      </c>
      <c r="E369" s="87">
        <v>1342</v>
      </c>
      <c r="F369" t="s">
        <v>141</v>
      </c>
    </row>
    <row r="370" spans="4:6" x14ac:dyDescent="0.25">
      <c r="D370">
        <v>0.05</v>
      </c>
      <c r="E370" s="87">
        <v>4764.973</v>
      </c>
      <c r="F370" t="s">
        <v>141</v>
      </c>
    </row>
    <row r="371" spans="4:6" x14ac:dyDescent="0.25">
      <c r="D371">
        <v>0.04</v>
      </c>
      <c r="E371" s="87">
        <v>3550</v>
      </c>
      <c r="F371" t="s">
        <v>141</v>
      </c>
    </row>
    <row r="372" spans="4:6" x14ac:dyDescent="0.25">
      <c r="D372">
        <v>0.01</v>
      </c>
      <c r="E372" s="87">
        <v>1342</v>
      </c>
      <c r="F372" t="s">
        <v>141</v>
      </c>
    </row>
    <row r="373" spans="4:6" x14ac:dyDescent="0.25">
      <c r="D373">
        <v>0.05</v>
      </c>
      <c r="E373" s="87">
        <v>4764.973</v>
      </c>
      <c r="F373" t="s">
        <v>141</v>
      </c>
    </row>
    <row r="374" spans="4:6" x14ac:dyDescent="0.25">
      <c r="D374">
        <v>0.04</v>
      </c>
      <c r="E374" s="87">
        <v>3550</v>
      </c>
      <c r="F374" t="s">
        <v>141</v>
      </c>
    </row>
    <row r="375" spans="4:6" x14ac:dyDescent="0.25">
      <c r="D375">
        <v>0.01</v>
      </c>
      <c r="E375" s="87">
        <v>1342</v>
      </c>
      <c r="F375" t="s">
        <v>141</v>
      </c>
    </row>
    <row r="376" spans="4:6" x14ac:dyDescent="0.25">
      <c r="D376">
        <v>0.05</v>
      </c>
      <c r="E376" s="87">
        <v>4764.973</v>
      </c>
      <c r="F376" t="s">
        <v>141</v>
      </c>
    </row>
    <row r="377" spans="4:6" x14ac:dyDescent="0.25">
      <c r="D377">
        <v>0.04</v>
      </c>
      <c r="E377" s="87">
        <v>3550</v>
      </c>
      <c r="F377" t="s">
        <v>141</v>
      </c>
    </row>
    <row r="378" spans="4:6" x14ac:dyDescent="0.25">
      <c r="D378">
        <v>0.01</v>
      </c>
      <c r="E378" s="87">
        <v>1342</v>
      </c>
      <c r="F378" t="s">
        <v>141</v>
      </c>
    </row>
    <row r="379" spans="4:6" x14ac:dyDescent="0.25">
      <c r="D379">
        <v>0.01</v>
      </c>
      <c r="E379" s="87">
        <v>1327.0940000000001</v>
      </c>
      <c r="F379" t="s">
        <v>141</v>
      </c>
    </row>
    <row r="380" spans="4:6" x14ac:dyDescent="0.25">
      <c r="D380">
        <v>0.04</v>
      </c>
      <c r="E380" s="87">
        <v>4098.2449999999999</v>
      </c>
      <c r="F380" t="s">
        <v>141</v>
      </c>
    </row>
    <row r="381" spans="4:6" x14ac:dyDescent="0.25">
      <c r="D381">
        <v>0.04</v>
      </c>
      <c r="E381" s="87">
        <v>3657.3220000000001</v>
      </c>
      <c r="F381" t="s">
        <v>141</v>
      </c>
    </row>
    <row r="382" spans="4:6" x14ac:dyDescent="0.25">
      <c r="D382">
        <v>0.02</v>
      </c>
      <c r="E382" s="87">
        <v>1584.691</v>
      </c>
      <c r="F382" t="s">
        <v>141</v>
      </c>
    </row>
    <row r="383" spans="4:6" x14ac:dyDescent="0.25">
      <c r="D383">
        <v>0.02</v>
      </c>
      <c r="E383" s="87">
        <v>1584.691</v>
      </c>
      <c r="F383" t="s">
        <v>141</v>
      </c>
    </row>
    <row r="384" spans="4:6" x14ac:dyDescent="0.25">
      <c r="D384">
        <v>0.02</v>
      </c>
      <c r="E384" s="87">
        <v>1584.691</v>
      </c>
      <c r="F384" t="s">
        <v>141</v>
      </c>
    </row>
    <row r="385" spans="4:6" x14ac:dyDescent="0.25">
      <c r="D385">
        <v>0.02</v>
      </c>
      <c r="E385" s="87">
        <v>1584.691</v>
      </c>
      <c r="F385" t="s">
        <v>141</v>
      </c>
    </row>
    <row r="386" spans="4:6" x14ac:dyDescent="0.25">
      <c r="D386">
        <v>0.02</v>
      </c>
      <c r="E386" s="87">
        <v>1584.691</v>
      </c>
      <c r="F386" t="s">
        <v>141</v>
      </c>
    </row>
    <row r="387" spans="4:6" x14ac:dyDescent="0.25">
      <c r="D387">
        <v>0.02</v>
      </c>
      <c r="E387" s="87">
        <v>1584.691</v>
      </c>
      <c r="F387" t="s">
        <v>141</v>
      </c>
    </row>
    <row r="388" spans="4:6" x14ac:dyDescent="0.25">
      <c r="D388">
        <v>0.02</v>
      </c>
      <c r="E388" s="87">
        <v>1584.691</v>
      </c>
      <c r="F388" t="s">
        <v>141</v>
      </c>
    </row>
    <row r="389" spans="4:6" x14ac:dyDescent="0.25">
      <c r="D389">
        <v>0.02</v>
      </c>
      <c r="E389" s="87">
        <v>1584.691</v>
      </c>
      <c r="F389" t="s">
        <v>141</v>
      </c>
    </row>
    <row r="390" spans="4:6" x14ac:dyDescent="0.25">
      <c r="D390">
        <v>0.02</v>
      </c>
      <c r="E390" s="87">
        <v>1584.691</v>
      </c>
      <c r="F390" t="s">
        <v>141</v>
      </c>
    </row>
    <row r="391" spans="4:6" x14ac:dyDescent="0.25">
      <c r="D391">
        <v>0.02</v>
      </c>
      <c r="E391" s="87">
        <v>1584.691</v>
      </c>
      <c r="F391" t="s">
        <v>141</v>
      </c>
    </row>
    <row r="392" spans="4:6" x14ac:dyDescent="0.25">
      <c r="D392">
        <v>0.04</v>
      </c>
      <c r="E392" s="87">
        <v>3713.7379999999998</v>
      </c>
      <c r="F392" t="s">
        <v>141</v>
      </c>
    </row>
    <row r="393" spans="4:6" x14ac:dyDescent="0.25">
      <c r="D393">
        <v>0.03</v>
      </c>
      <c r="E393" s="87">
        <v>3329.2310000000002</v>
      </c>
      <c r="F393" t="s">
        <v>141</v>
      </c>
    </row>
    <row r="394" spans="4:6" x14ac:dyDescent="0.25">
      <c r="D394">
        <v>0.03</v>
      </c>
      <c r="E394" s="87">
        <v>2944.7240000000002</v>
      </c>
      <c r="F394" t="s">
        <v>141</v>
      </c>
    </row>
    <row r="395" spans="4:6" x14ac:dyDescent="0.25">
      <c r="D395">
        <v>0.03</v>
      </c>
      <c r="E395" s="87">
        <v>2560.2170000000001</v>
      </c>
      <c r="F395" t="s">
        <v>141</v>
      </c>
    </row>
    <row r="396" spans="4:6" x14ac:dyDescent="0.25">
      <c r="D396">
        <v>0.02</v>
      </c>
      <c r="E396" s="87">
        <v>1852.798</v>
      </c>
      <c r="F396" t="s">
        <v>141</v>
      </c>
    </row>
    <row r="397" spans="4:6" x14ac:dyDescent="0.25">
      <c r="D397">
        <v>0.04</v>
      </c>
      <c r="E397" s="87">
        <v>3657.3220000000001</v>
      </c>
      <c r="F397" t="s">
        <v>141</v>
      </c>
    </row>
    <row r="398" spans="4:6" x14ac:dyDescent="0.25">
      <c r="D398">
        <v>0.01</v>
      </c>
      <c r="E398" s="87">
        <v>1038.6489999999999</v>
      </c>
      <c r="F398" t="s">
        <v>141</v>
      </c>
    </row>
    <row r="399" spans="4:6" x14ac:dyDescent="0.25">
      <c r="D399">
        <v>0.04</v>
      </c>
      <c r="E399" s="87">
        <v>3657.3220000000001</v>
      </c>
      <c r="F399" t="s">
        <v>141</v>
      </c>
    </row>
    <row r="400" spans="4:6" x14ac:dyDescent="0.25">
      <c r="D400">
        <v>0.03</v>
      </c>
      <c r="E400" s="87">
        <v>3429.4290000000001</v>
      </c>
      <c r="F400" t="s">
        <v>141</v>
      </c>
    </row>
    <row r="401" spans="4:6" x14ac:dyDescent="0.25">
      <c r="D401">
        <v>0.02</v>
      </c>
      <c r="E401" s="87">
        <v>2279.078</v>
      </c>
      <c r="F401" t="s">
        <v>141</v>
      </c>
    </row>
    <row r="402" spans="4:6" x14ac:dyDescent="0.25">
      <c r="D402">
        <v>0.01</v>
      </c>
      <c r="E402" s="87">
        <v>1128.7280000000001</v>
      </c>
      <c r="F402" t="s">
        <v>141</v>
      </c>
    </row>
    <row r="403" spans="4:6" x14ac:dyDescent="0.25">
      <c r="D403">
        <v>0.01</v>
      </c>
      <c r="E403" s="87">
        <v>1699.586</v>
      </c>
      <c r="F403" t="s">
        <v>141</v>
      </c>
    </row>
    <row r="404" spans="4:6" x14ac:dyDescent="0.25">
      <c r="D404">
        <v>0.01</v>
      </c>
      <c r="E404" s="87">
        <v>1699.586</v>
      </c>
      <c r="F404" t="s">
        <v>141</v>
      </c>
    </row>
    <row r="405" spans="4:6" x14ac:dyDescent="0.25">
      <c r="D405">
        <v>0.02</v>
      </c>
      <c r="E405" s="87">
        <v>1713.816</v>
      </c>
      <c r="F405" t="s">
        <v>141</v>
      </c>
    </row>
    <row r="406" spans="4:6" x14ac:dyDescent="0.25">
      <c r="D406">
        <v>0.01</v>
      </c>
      <c r="E406" s="87">
        <v>1699.586</v>
      </c>
      <c r="F406" t="s">
        <v>141</v>
      </c>
    </row>
    <row r="407" spans="4:6" x14ac:dyDescent="0.25">
      <c r="D407">
        <v>0.01</v>
      </c>
      <c r="E407" s="87">
        <v>1330.5930000000001</v>
      </c>
      <c r="F407" t="s">
        <v>141</v>
      </c>
    </row>
    <row r="408" spans="4:6" x14ac:dyDescent="0.25">
      <c r="D408">
        <v>0.01</v>
      </c>
      <c r="E408" s="87">
        <v>942.54499999999996</v>
      </c>
      <c r="F408" t="s">
        <v>141</v>
      </c>
    </row>
    <row r="409" spans="4:6" x14ac:dyDescent="0.25">
      <c r="D409">
        <v>0.01</v>
      </c>
      <c r="E409" s="87">
        <v>942.54499999999996</v>
      </c>
      <c r="F409" t="s">
        <v>141</v>
      </c>
    </row>
    <row r="410" spans="4:6" x14ac:dyDescent="0.25">
      <c r="D410">
        <f>SUM(D176:D409)</f>
        <v>5.5499999999999829</v>
      </c>
      <c r="E410">
        <f>SUM(E176:E409)/1000</f>
        <v>555.26952000000028</v>
      </c>
    </row>
    <row r="412" spans="4:6" x14ac:dyDescent="0.25">
      <c r="D412">
        <v>0.1</v>
      </c>
      <c r="E412" s="87">
        <v>4825.7169999999996</v>
      </c>
      <c r="F412" t="s">
        <v>142</v>
      </c>
    </row>
    <row r="413" spans="4:6" x14ac:dyDescent="0.25">
      <c r="D413">
        <v>0.1</v>
      </c>
      <c r="E413" s="87">
        <v>4764.2269999999999</v>
      </c>
      <c r="F413" t="s">
        <v>142</v>
      </c>
    </row>
    <row r="414" spans="4:6" x14ac:dyDescent="0.25">
      <c r="D414">
        <v>0.08</v>
      </c>
      <c r="E414" s="87">
        <v>3787</v>
      </c>
      <c r="F414" t="s">
        <v>142</v>
      </c>
    </row>
    <row r="415" spans="4:6" x14ac:dyDescent="0.25">
      <c r="D415">
        <v>0.04</v>
      </c>
      <c r="E415" s="87">
        <v>2206.5529999999999</v>
      </c>
      <c r="F415" t="s">
        <v>142</v>
      </c>
    </row>
    <row r="416" spans="4:6" x14ac:dyDescent="0.25">
      <c r="D416">
        <v>0.08</v>
      </c>
      <c r="E416" s="87">
        <v>3787</v>
      </c>
      <c r="F416" t="s">
        <v>142</v>
      </c>
    </row>
    <row r="417" spans="4:6" x14ac:dyDescent="0.25">
      <c r="D417">
        <v>0.1</v>
      </c>
      <c r="E417" s="87">
        <v>4825.9970000000003</v>
      </c>
      <c r="F417" t="s">
        <v>142</v>
      </c>
    </row>
    <row r="418" spans="4:6" x14ac:dyDescent="0.25">
      <c r="D418">
        <v>0.04</v>
      </c>
      <c r="E418" s="87">
        <v>2291.616</v>
      </c>
      <c r="F418" t="s">
        <v>142</v>
      </c>
    </row>
    <row r="419" spans="4:6" x14ac:dyDescent="0.25">
      <c r="D419">
        <v>0.06</v>
      </c>
      <c r="E419" s="87">
        <v>3306.7669999999998</v>
      </c>
      <c r="F419" t="s">
        <v>142</v>
      </c>
    </row>
    <row r="420" spans="4:6" x14ac:dyDescent="0.25">
      <c r="D420">
        <v>0.04</v>
      </c>
      <c r="E420" s="87">
        <v>2207.0740000000001</v>
      </c>
      <c r="F420" t="s">
        <v>142</v>
      </c>
    </row>
    <row r="421" spans="4:6" x14ac:dyDescent="0.25">
      <c r="D421">
        <v>0.09</v>
      </c>
      <c r="E421" s="87">
        <v>4286.9009999999998</v>
      </c>
      <c r="F421" t="s">
        <v>142</v>
      </c>
    </row>
    <row r="422" spans="4:6" x14ac:dyDescent="0.25">
      <c r="D422">
        <v>0.04</v>
      </c>
      <c r="E422" s="87">
        <v>2291.616</v>
      </c>
      <c r="F422" t="s">
        <v>142</v>
      </c>
    </row>
    <row r="423" spans="4:6" x14ac:dyDescent="0.25">
      <c r="D423">
        <v>0.05</v>
      </c>
      <c r="E423" s="87">
        <v>2409.8969999999999</v>
      </c>
      <c r="F423" t="s">
        <v>142</v>
      </c>
    </row>
    <row r="424" spans="4:6" x14ac:dyDescent="0.25">
      <c r="D424">
        <v>0.05</v>
      </c>
      <c r="E424" s="87">
        <v>2389.645</v>
      </c>
      <c r="F424" t="s">
        <v>142</v>
      </c>
    </row>
    <row r="425" spans="4:6" x14ac:dyDescent="0.25">
      <c r="D425">
        <v>0.02</v>
      </c>
      <c r="E425" s="87">
        <v>1174.0070000000001</v>
      </c>
      <c r="F425" t="s">
        <v>142</v>
      </c>
    </row>
    <row r="426" spans="4:6" x14ac:dyDescent="0.25">
      <c r="D426">
        <v>0.02</v>
      </c>
      <c r="E426" s="87">
        <v>1174.0070000000001</v>
      </c>
      <c r="F426" t="s">
        <v>142</v>
      </c>
    </row>
    <row r="427" spans="4:6" x14ac:dyDescent="0.25">
      <c r="D427">
        <v>0.04</v>
      </c>
      <c r="E427" s="87">
        <v>2115.8530000000001</v>
      </c>
      <c r="F427" t="s">
        <v>142</v>
      </c>
    </row>
    <row r="428" spans="4:6" x14ac:dyDescent="0.25">
      <c r="D428">
        <v>0.08</v>
      </c>
      <c r="E428" s="87">
        <v>4279.5209999999997</v>
      </c>
      <c r="F428" t="s">
        <v>142</v>
      </c>
    </row>
    <row r="429" spans="4:6" x14ac:dyDescent="0.25">
      <c r="D429">
        <v>0.04</v>
      </c>
      <c r="E429" s="87">
        <v>2290.8240000000001</v>
      </c>
      <c r="F429" t="s">
        <v>142</v>
      </c>
    </row>
    <row r="430" spans="4:6" x14ac:dyDescent="0.25">
      <c r="D430">
        <v>0.04</v>
      </c>
      <c r="E430" s="87">
        <v>2261.0030000000002</v>
      </c>
      <c r="F430" t="s">
        <v>142</v>
      </c>
    </row>
    <row r="431" spans="4:6" x14ac:dyDescent="0.25">
      <c r="D431">
        <v>0.08</v>
      </c>
      <c r="E431" s="87">
        <v>3766.9780000000001</v>
      </c>
      <c r="F431" t="s">
        <v>142</v>
      </c>
    </row>
    <row r="432" spans="4:6" x14ac:dyDescent="0.25">
      <c r="D432">
        <v>0.02</v>
      </c>
      <c r="E432" s="87">
        <v>1261.6369999999999</v>
      </c>
      <c r="F432" t="s">
        <v>142</v>
      </c>
    </row>
    <row r="433" spans="4:6" x14ac:dyDescent="0.25">
      <c r="D433">
        <v>0.02</v>
      </c>
      <c r="E433" s="87">
        <v>854.68100000000004</v>
      </c>
      <c r="F433" t="s">
        <v>142</v>
      </c>
    </row>
    <row r="434" spans="4:6" x14ac:dyDescent="0.25">
      <c r="D434">
        <v>0.08</v>
      </c>
      <c r="E434" s="87">
        <v>3929.6390000000001</v>
      </c>
      <c r="F434" t="s">
        <v>142</v>
      </c>
    </row>
    <row r="435" spans="4:6" x14ac:dyDescent="0.25">
      <c r="D435">
        <v>0.02</v>
      </c>
      <c r="E435" s="87">
        <v>1285.258</v>
      </c>
      <c r="F435" t="s">
        <v>142</v>
      </c>
    </row>
    <row r="436" spans="4:6" x14ac:dyDescent="0.25">
      <c r="D436">
        <v>0.02</v>
      </c>
      <c r="E436" s="87">
        <v>876.82799999999997</v>
      </c>
      <c r="F436" t="s">
        <v>142</v>
      </c>
    </row>
    <row r="437" spans="4:6" x14ac:dyDescent="0.25">
      <c r="D437">
        <v>0.03</v>
      </c>
      <c r="E437" s="87">
        <v>1290.4110000000001</v>
      </c>
      <c r="F437" t="s">
        <v>142</v>
      </c>
    </row>
    <row r="438" spans="4:6" x14ac:dyDescent="0.25">
      <c r="D438">
        <v>0.03</v>
      </c>
      <c r="E438" s="87">
        <v>1273.8430000000001</v>
      </c>
      <c r="F438" t="s">
        <v>142</v>
      </c>
    </row>
    <row r="439" spans="4:6" x14ac:dyDescent="0.25">
      <c r="D439">
        <v>0.02</v>
      </c>
      <c r="E439" s="87">
        <v>872.471</v>
      </c>
      <c r="F439" t="s">
        <v>142</v>
      </c>
    </row>
    <row r="440" spans="4:6" x14ac:dyDescent="0.25">
      <c r="D440">
        <v>0.02</v>
      </c>
      <c r="E440" s="87">
        <v>929.16300000000001</v>
      </c>
      <c r="F440" t="s">
        <v>142</v>
      </c>
    </row>
    <row r="441" spans="4:6" x14ac:dyDescent="0.25">
      <c r="D441">
        <v>7.0000000000000007E-2</v>
      </c>
      <c r="E441" s="87">
        <v>3550</v>
      </c>
      <c r="F441" t="s">
        <v>142</v>
      </c>
    </row>
    <row r="442" spans="4:6" x14ac:dyDescent="0.25">
      <c r="D442">
        <v>0.02</v>
      </c>
      <c r="E442" s="87">
        <v>947.01700000000005</v>
      </c>
      <c r="F442" t="s">
        <v>142</v>
      </c>
    </row>
    <row r="443" spans="4:6" x14ac:dyDescent="0.25">
      <c r="D443">
        <f>SUM(D412:D442)</f>
        <v>1.5400000000000007</v>
      </c>
      <c r="E443">
        <f>SUM(E412:E442)/1000</f>
        <v>77.513150999999979</v>
      </c>
    </row>
    <row r="445" spans="4:6" x14ac:dyDescent="0.25">
      <c r="D445">
        <v>0.47</v>
      </c>
      <c r="E445" s="87">
        <v>11690</v>
      </c>
      <c r="F445" t="s">
        <v>143</v>
      </c>
    </row>
    <row r="446" spans="4:6" x14ac:dyDescent="0.25">
      <c r="D446">
        <v>0.3</v>
      </c>
      <c r="E446" s="87">
        <v>7500</v>
      </c>
      <c r="F446" t="s">
        <v>143</v>
      </c>
    </row>
    <row r="447" spans="4:6" x14ac:dyDescent="0.25">
      <c r="D447">
        <v>0.18</v>
      </c>
      <c r="E447" s="87">
        <v>4390</v>
      </c>
      <c r="F447" t="s">
        <v>143</v>
      </c>
    </row>
    <row r="448" spans="4:6" x14ac:dyDescent="0.25">
      <c r="D448">
        <v>0.18</v>
      </c>
      <c r="E448" s="87">
        <v>4400</v>
      </c>
      <c r="F448" t="s">
        <v>143</v>
      </c>
    </row>
    <row r="449" spans="4:6" x14ac:dyDescent="0.25">
      <c r="D449">
        <v>0.21</v>
      </c>
      <c r="E449" s="87">
        <v>5340</v>
      </c>
      <c r="F449" t="s">
        <v>143</v>
      </c>
    </row>
    <row r="450" spans="4:6" x14ac:dyDescent="0.25">
      <c r="D450">
        <v>0.09</v>
      </c>
      <c r="E450" s="87">
        <v>2200</v>
      </c>
      <c r="F450" t="s">
        <v>143</v>
      </c>
    </row>
    <row r="451" spans="4:6" x14ac:dyDescent="0.25">
      <c r="D451">
        <v>0.04</v>
      </c>
      <c r="E451" s="87">
        <v>1000</v>
      </c>
      <c r="F451" t="s">
        <v>143</v>
      </c>
    </row>
    <row r="452" spans="4:6" x14ac:dyDescent="0.25">
      <c r="D452">
        <v>0.43</v>
      </c>
      <c r="E452" s="87">
        <v>10840</v>
      </c>
      <c r="F452" t="s">
        <v>143</v>
      </c>
    </row>
    <row r="453" spans="4:6" x14ac:dyDescent="0.25">
      <c r="D453">
        <v>0.42</v>
      </c>
      <c r="E453" s="87">
        <v>10576</v>
      </c>
      <c r="F453" t="s">
        <v>143</v>
      </c>
    </row>
    <row r="454" spans="4:6" x14ac:dyDescent="0.25">
      <c r="D454">
        <v>0.05</v>
      </c>
      <c r="E454" s="87">
        <v>1300</v>
      </c>
      <c r="F454" t="s">
        <v>143</v>
      </c>
    </row>
    <row r="455" spans="4:6" x14ac:dyDescent="0.25">
      <c r="D455">
        <v>0.04</v>
      </c>
      <c r="E455" s="87">
        <v>900</v>
      </c>
      <c r="F455" t="s">
        <v>143</v>
      </c>
    </row>
    <row r="456" spans="4:6" x14ac:dyDescent="0.25">
      <c r="D456">
        <v>0.23</v>
      </c>
      <c r="E456" s="87">
        <v>5750</v>
      </c>
      <c r="F456" t="s">
        <v>143</v>
      </c>
    </row>
    <row r="457" spans="4:6" x14ac:dyDescent="0.25">
      <c r="D457">
        <v>0.14000000000000001</v>
      </c>
      <c r="E457" s="87">
        <v>3500</v>
      </c>
      <c r="F457" t="s">
        <v>143</v>
      </c>
    </row>
    <row r="458" spans="4:6" x14ac:dyDescent="0.25">
      <c r="D458">
        <v>0.06</v>
      </c>
      <c r="E458" s="87">
        <v>1410</v>
      </c>
      <c r="F458" t="s">
        <v>143</v>
      </c>
    </row>
    <row r="459" spans="4:6" x14ac:dyDescent="0.25">
      <c r="D459">
        <v>0.04</v>
      </c>
      <c r="E459" s="87">
        <v>900</v>
      </c>
      <c r="F459" t="s">
        <v>143</v>
      </c>
    </row>
    <row r="460" spans="4:6" x14ac:dyDescent="0.25">
      <c r="D460">
        <v>0.1</v>
      </c>
      <c r="E460" s="87">
        <v>2590.8090000000002</v>
      </c>
      <c r="F460" t="s">
        <v>143</v>
      </c>
    </row>
    <row r="461" spans="4:6" x14ac:dyDescent="0.25">
      <c r="D461">
        <v>0.23</v>
      </c>
      <c r="E461" s="87">
        <v>5801.7569999999996</v>
      </c>
      <c r="F461" t="s">
        <v>143</v>
      </c>
    </row>
    <row r="462" spans="4:6" x14ac:dyDescent="0.25">
      <c r="D462">
        <v>0.28999999999999998</v>
      </c>
      <c r="E462" s="87">
        <v>7350</v>
      </c>
      <c r="F462" t="s">
        <v>143</v>
      </c>
    </row>
    <row r="463" spans="4:6" x14ac:dyDescent="0.25">
      <c r="D463">
        <v>0.3</v>
      </c>
      <c r="E463" s="87">
        <v>7450</v>
      </c>
      <c r="F463" t="s">
        <v>143</v>
      </c>
    </row>
    <row r="464" spans="4:6" x14ac:dyDescent="0.25">
      <c r="D464">
        <v>0.42</v>
      </c>
      <c r="E464" s="87">
        <v>10375</v>
      </c>
      <c r="F464" t="s">
        <v>143</v>
      </c>
    </row>
    <row r="465" spans="4:5" x14ac:dyDescent="0.25">
      <c r="D465">
        <f>SUM(D445:D464)</f>
        <v>4.22</v>
      </c>
      <c r="E465">
        <f>SUM(E445:E464)/1000</f>
        <v>105.263566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EC85D-23F4-44F1-9F8B-CFCEF7843BA9}">
  <dimension ref="F2:H136"/>
  <sheetViews>
    <sheetView workbookViewId="0">
      <selection activeCell="F70" sqref="F70"/>
    </sheetView>
  </sheetViews>
  <sheetFormatPr defaultRowHeight="15" x14ac:dyDescent="0.25"/>
  <sheetData>
    <row r="2" spans="6:8" x14ac:dyDescent="0.25">
      <c r="F2" t="s">
        <v>134</v>
      </c>
      <c r="G2" t="s">
        <v>74</v>
      </c>
      <c r="H2" t="s">
        <v>136</v>
      </c>
    </row>
    <row r="4" spans="6:8" x14ac:dyDescent="0.25">
      <c r="F4">
        <v>800</v>
      </c>
      <c r="G4">
        <v>0</v>
      </c>
      <c r="H4" t="s">
        <v>138</v>
      </c>
    </row>
    <row r="5" spans="6:8" x14ac:dyDescent="0.25">
      <c r="F5">
        <v>800</v>
      </c>
      <c r="G5">
        <v>0</v>
      </c>
      <c r="H5" t="s">
        <v>138</v>
      </c>
    </row>
    <row r="6" spans="6:8" x14ac:dyDescent="0.25">
      <c r="F6">
        <v>800</v>
      </c>
      <c r="G6">
        <v>0</v>
      </c>
      <c r="H6" t="s">
        <v>138</v>
      </c>
    </row>
    <row r="7" spans="6:8" x14ac:dyDescent="0.25">
      <c r="F7">
        <v>800</v>
      </c>
      <c r="G7">
        <v>0</v>
      </c>
      <c r="H7" t="s">
        <v>138</v>
      </c>
    </row>
    <row r="8" spans="6:8" x14ac:dyDescent="0.25">
      <c r="F8">
        <v>800</v>
      </c>
      <c r="G8">
        <v>0</v>
      </c>
      <c r="H8" t="s">
        <v>138</v>
      </c>
    </row>
    <row r="9" spans="6:8" x14ac:dyDescent="0.25">
      <c r="F9">
        <v>800</v>
      </c>
      <c r="G9">
        <v>0</v>
      </c>
      <c r="H9" t="s">
        <v>138</v>
      </c>
    </row>
    <row r="10" spans="6:8" x14ac:dyDescent="0.25">
      <c r="F10">
        <v>800</v>
      </c>
      <c r="G10">
        <v>0</v>
      </c>
      <c r="H10" t="s">
        <v>138</v>
      </c>
    </row>
    <row r="11" spans="6:8" x14ac:dyDescent="0.25">
      <c r="F11">
        <v>800</v>
      </c>
      <c r="G11">
        <v>0</v>
      </c>
      <c r="H11" t="s">
        <v>138</v>
      </c>
    </row>
    <row r="12" spans="6:8" x14ac:dyDescent="0.25">
      <c r="F12">
        <v>800</v>
      </c>
      <c r="G12">
        <v>0</v>
      </c>
      <c r="H12" t="s">
        <v>138</v>
      </c>
    </row>
    <row r="13" spans="6:8" x14ac:dyDescent="0.25">
      <c r="F13">
        <v>800</v>
      </c>
      <c r="G13">
        <v>0</v>
      </c>
      <c r="H13" t="s">
        <v>138</v>
      </c>
    </row>
    <row r="14" spans="6:8" x14ac:dyDescent="0.25">
      <c r="F14">
        <v>800</v>
      </c>
      <c r="G14">
        <v>0</v>
      </c>
      <c r="H14" t="s">
        <v>138</v>
      </c>
    </row>
    <row r="15" spans="6:8" x14ac:dyDescent="0.25">
      <c r="F15">
        <v>800</v>
      </c>
      <c r="G15">
        <v>0</v>
      </c>
      <c r="H15" t="s">
        <v>138</v>
      </c>
    </row>
    <row r="16" spans="6:8" x14ac:dyDescent="0.25">
      <c r="F16">
        <v>800</v>
      </c>
      <c r="G16">
        <v>0</v>
      </c>
      <c r="H16" t="s">
        <v>138</v>
      </c>
    </row>
    <row r="17" spans="6:8" x14ac:dyDescent="0.25">
      <c r="F17">
        <v>800</v>
      </c>
      <c r="G17">
        <v>0</v>
      </c>
      <c r="H17" t="s">
        <v>138</v>
      </c>
    </row>
    <row r="18" spans="6:8" x14ac:dyDescent="0.25">
      <c r="F18">
        <v>800</v>
      </c>
      <c r="G18">
        <v>0</v>
      </c>
      <c r="H18" t="s">
        <v>138</v>
      </c>
    </row>
    <row r="19" spans="6:8" x14ac:dyDescent="0.25">
      <c r="F19">
        <v>800</v>
      </c>
      <c r="G19">
        <v>0</v>
      </c>
      <c r="H19" t="s">
        <v>138</v>
      </c>
    </row>
    <row r="20" spans="6:8" x14ac:dyDescent="0.25">
      <c r="F20">
        <v>800</v>
      </c>
      <c r="G20">
        <v>0</v>
      </c>
      <c r="H20" t="s">
        <v>138</v>
      </c>
    </row>
    <row r="21" spans="6:8" x14ac:dyDescent="0.25">
      <c r="F21">
        <v>800</v>
      </c>
      <c r="G21">
        <v>0</v>
      </c>
      <c r="H21" t="s">
        <v>138</v>
      </c>
    </row>
    <row r="22" spans="6:8" x14ac:dyDescent="0.25">
      <c r="F22">
        <v>800</v>
      </c>
      <c r="G22">
        <v>0</v>
      </c>
      <c r="H22" t="s">
        <v>138</v>
      </c>
    </row>
    <row r="23" spans="6:8" x14ac:dyDescent="0.25">
      <c r="F23">
        <v>800</v>
      </c>
      <c r="G23">
        <v>0</v>
      </c>
      <c r="H23" t="s">
        <v>138</v>
      </c>
    </row>
    <row r="24" spans="6:8" x14ac:dyDescent="0.25">
      <c r="F24">
        <v>800</v>
      </c>
      <c r="G24">
        <v>0</v>
      </c>
      <c r="H24" t="s">
        <v>138</v>
      </c>
    </row>
    <row r="25" spans="6:8" x14ac:dyDescent="0.25">
      <c r="F25">
        <v>800</v>
      </c>
      <c r="G25">
        <v>0</v>
      </c>
      <c r="H25" t="s">
        <v>138</v>
      </c>
    </row>
    <row r="26" spans="6:8" x14ac:dyDescent="0.25">
      <c r="F26">
        <v>780</v>
      </c>
      <c r="G26">
        <v>0</v>
      </c>
      <c r="H26" t="s">
        <v>138</v>
      </c>
    </row>
    <row r="27" spans="6:8" x14ac:dyDescent="0.25">
      <c r="F27">
        <v>780</v>
      </c>
      <c r="G27">
        <v>0</v>
      </c>
      <c r="H27" t="s">
        <v>138</v>
      </c>
    </row>
    <row r="28" spans="6:8" x14ac:dyDescent="0.25">
      <c r="F28">
        <v>780</v>
      </c>
      <c r="G28">
        <v>0</v>
      </c>
      <c r="H28" t="s">
        <v>138</v>
      </c>
    </row>
    <row r="29" spans="6:8" x14ac:dyDescent="0.25">
      <c r="F29">
        <v>780</v>
      </c>
      <c r="G29">
        <v>0</v>
      </c>
      <c r="H29" t="s">
        <v>138</v>
      </c>
    </row>
    <row r="30" spans="6:8" x14ac:dyDescent="0.25">
      <c r="F30">
        <v>780</v>
      </c>
      <c r="G30">
        <v>0</v>
      </c>
      <c r="H30" t="s">
        <v>138</v>
      </c>
    </row>
    <row r="31" spans="6:8" x14ac:dyDescent="0.25">
      <c r="F31">
        <v>780</v>
      </c>
      <c r="G31">
        <v>0</v>
      </c>
      <c r="H31" t="s">
        <v>138</v>
      </c>
    </row>
    <row r="32" spans="6:8" x14ac:dyDescent="0.25">
      <c r="F32">
        <v>780</v>
      </c>
      <c r="G32">
        <v>0</v>
      </c>
      <c r="H32" t="s">
        <v>138</v>
      </c>
    </row>
    <row r="33" spans="6:8" x14ac:dyDescent="0.25">
      <c r="F33">
        <v>780</v>
      </c>
      <c r="G33">
        <v>0</v>
      </c>
      <c r="H33" t="s">
        <v>138</v>
      </c>
    </row>
    <row r="34" spans="6:8" x14ac:dyDescent="0.25">
      <c r="F34">
        <v>780</v>
      </c>
      <c r="G34">
        <v>0</v>
      </c>
      <c r="H34" t="s">
        <v>138</v>
      </c>
    </row>
    <row r="35" spans="6:8" x14ac:dyDescent="0.25">
      <c r="F35">
        <v>780</v>
      </c>
      <c r="G35">
        <v>0</v>
      </c>
      <c r="H35" t="s">
        <v>138</v>
      </c>
    </row>
    <row r="36" spans="6:8" x14ac:dyDescent="0.25">
      <c r="F36">
        <v>780</v>
      </c>
      <c r="G36">
        <v>0</v>
      </c>
      <c r="H36" t="s">
        <v>138</v>
      </c>
    </row>
    <row r="37" spans="6:8" x14ac:dyDescent="0.25">
      <c r="F37">
        <v>780</v>
      </c>
      <c r="G37">
        <v>0</v>
      </c>
      <c r="H37" t="s">
        <v>138</v>
      </c>
    </row>
    <row r="38" spans="6:8" x14ac:dyDescent="0.25">
      <c r="F38">
        <v>780</v>
      </c>
      <c r="G38">
        <v>0</v>
      </c>
      <c r="H38" t="s">
        <v>138</v>
      </c>
    </row>
    <row r="39" spans="6:8" x14ac:dyDescent="0.25">
      <c r="F39">
        <v>780</v>
      </c>
      <c r="G39">
        <v>0</v>
      </c>
      <c r="H39" t="s">
        <v>138</v>
      </c>
    </row>
    <row r="40" spans="6:8" x14ac:dyDescent="0.25">
      <c r="F40">
        <v>780</v>
      </c>
      <c r="G40">
        <v>0</v>
      </c>
      <c r="H40" t="s">
        <v>138</v>
      </c>
    </row>
    <row r="41" spans="6:8" x14ac:dyDescent="0.25">
      <c r="F41">
        <v>780</v>
      </c>
      <c r="G41">
        <v>0</v>
      </c>
      <c r="H41" t="s">
        <v>138</v>
      </c>
    </row>
    <row r="42" spans="6:8" x14ac:dyDescent="0.25">
      <c r="F42">
        <v>1000</v>
      </c>
      <c r="G42">
        <v>0.01</v>
      </c>
      <c r="H42" t="s">
        <v>138</v>
      </c>
    </row>
    <row r="43" spans="6:8" x14ac:dyDescent="0.25">
      <c r="F43">
        <v>1000</v>
      </c>
      <c r="G43">
        <v>0.01</v>
      </c>
      <c r="H43" t="s">
        <v>138</v>
      </c>
    </row>
    <row r="44" spans="6:8" x14ac:dyDescent="0.25">
      <c r="F44">
        <v>1000</v>
      </c>
      <c r="G44">
        <v>0.01</v>
      </c>
      <c r="H44" t="s">
        <v>138</v>
      </c>
    </row>
    <row r="45" spans="6:8" x14ac:dyDescent="0.25">
      <c r="F45">
        <v>1000</v>
      </c>
      <c r="G45">
        <v>0.01</v>
      </c>
      <c r="H45" t="s">
        <v>138</v>
      </c>
    </row>
    <row r="46" spans="6:8" x14ac:dyDescent="0.25">
      <c r="F46">
        <v>1000</v>
      </c>
      <c r="G46">
        <v>0.01</v>
      </c>
      <c r="H46" t="s">
        <v>138</v>
      </c>
    </row>
    <row r="47" spans="6:8" x14ac:dyDescent="0.25">
      <c r="F47">
        <v>1000</v>
      </c>
      <c r="G47">
        <v>0.01</v>
      </c>
      <c r="H47" t="s">
        <v>138</v>
      </c>
    </row>
    <row r="48" spans="6:8" x14ac:dyDescent="0.25">
      <c r="F48">
        <v>1000</v>
      </c>
      <c r="G48">
        <v>0.01</v>
      </c>
      <c r="H48" t="s">
        <v>138</v>
      </c>
    </row>
    <row r="49" spans="6:8" x14ac:dyDescent="0.25">
      <c r="F49">
        <v>1000</v>
      </c>
      <c r="G49">
        <v>0.01</v>
      </c>
      <c r="H49" t="s">
        <v>138</v>
      </c>
    </row>
    <row r="50" spans="6:8" x14ac:dyDescent="0.25">
      <c r="F50">
        <v>1000</v>
      </c>
      <c r="G50">
        <v>0.01</v>
      </c>
      <c r="H50" t="s">
        <v>138</v>
      </c>
    </row>
    <row r="51" spans="6:8" x14ac:dyDescent="0.25">
      <c r="F51">
        <v>1000</v>
      </c>
      <c r="G51">
        <v>0.01</v>
      </c>
      <c r="H51" t="s">
        <v>138</v>
      </c>
    </row>
    <row r="52" spans="6:8" x14ac:dyDescent="0.25">
      <c r="F52">
        <v>1000</v>
      </c>
      <c r="G52">
        <v>0.01</v>
      </c>
      <c r="H52" t="s">
        <v>138</v>
      </c>
    </row>
    <row r="53" spans="6:8" x14ac:dyDescent="0.25">
      <c r="F53">
        <v>780</v>
      </c>
      <c r="G53">
        <v>0</v>
      </c>
      <c r="H53" t="s">
        <v>138</v>
      </c>
    </row>
    <row r="54" spans="6:8" x14ac:dyDescent="0.25">
      <c r="F54">
        <v>780</v>
      </c>
      <c r="G54">
        <v>0</v>
      </c>
      <c r="H54" t="s">
        <v>138</v>
      </c>
    </row>
    <row r="55" spans="6:8" x14ac:dyDescent="0.25">
      <c r="F55">
        <v>780</v>
      </c>
      <c r="G55">
        <v>0</v>
      </c>
      <c r="H55" t="s">
        <v>138</v>
      </c>
    </row>
    <row r="56" spans="6:8" x14ac:dyDescent="0.25">
      <c r="F56">
        <v>780</v>
      </c>
      <c r="G56">
        <v>0</v>
      </c>
      <c r="H56" t="s">
        <v>138</v>
      </c>
    </row>
    <row r="57" spans="6:8" x14ac:dyDescent="0.25">
      <c r="F57">
        <v>780</v>
      </c>
      <c r="G57">
        <v>0</v>
      </c>
      <c r="H57" t="s">
        <v>138</v>
      </c>
    </row>
    <row r="58" spans="6:8" x14ac:dyDescent="0.25">
      <c r="F58">
        <v>780</v>
      </c>
      <c r="G58">
        <v>0</v>
      </c>
      <c r="H58" t="s">
        <v>138</v>
      </c>
    </row>
    <row r="59" spans="6:8" x14ac:dyDescent="0.25">
      <c r="F59">
        <v>780</v>
      </c>
      <c r="G59">
        <v>0</v>
      </c>
      <c r="H59" t="s">
        <v>138</v>
      </c>
    </row>
    <row r="60" spans="6:8" x14ac:dyDescent="0.25">
      <c r="F60">
        <v>780</v>
      </c>
      <c r="G60">
        <v>0</v>
      </c>
      <c r="H60" t="s">
        <v>138</v>
      </c>
    </row>
    <row r="61" spans="6:8" x14ac:dyDescent="0.25">
      <c r="F61">
        <v>780</v>
      </c>
      <c r="G61">
        <v>0</v>
      </c>
      <c r="H61" t="s">
        <v>138</v>
      </c>
    </row>
    <row r="62" spans="6:8" x14ac:dyDescent="0.25">
      <c r="F62">
        <v>780</v>
      </c>
      <c r="G62">
        <v>0</v>
      </c>
      <c r="H62" t="s">
        <v>138</v>
      </c>
    </row>
    <row r="63" spans="6:8" x14ac:dyDescent="0.25">
      <c r="F63">
        <v>780</v>
      </c>
      <c r="G63">
        <v>0</v>
      </c>
      <c r="H63" t="s">
        <v>138</v>
      </c>
    </row>
    <row r="64" spans="6:8" x14ac:dyDescent="0.25">
      <c r="F64">
        <v>180</v>
      </c>
      <c r="G64">
        <v>0</v>
      </c>
      <c r="H64" t="s">
        <v>138</v>
      </c>
    </row>
    <row r="65" spans="6:8" x14ac:dyDescent="0.25">
      <c r="F65">
        <v>780</v>
      </c>
      <c r="G65">
        <v>0</v>
      </c>
      <c r="H65" t="s">
        <v>138</v>
      </c>
    </row>
    <row r="66" spans="6:8" x14ac:dyDescent="0.25">
      <c r="F66">
        <v>780</v>
      </c>
      <c r="G66">
        <v>0</v>
      </c>
      <c r="H66" t="s">
        <v>138</v>
      </c>
    </row>
    <row r="67" spans="6:8" x14ac:dyDescent="0.25">
      <c r="F67">
        <v>780</v>
      </c>
      <c r="G67">
        <v>0</v>
      </c>
      <c r="H67" t="s">
        <v>138</v>
      </c>
    </row>
    <row r="68" spans="6:8" x14ac:dyDescent="0.25">
      <c r="F68">
        <v>780</v>
      </c>
      <c r="G68">
        <v>0</v>
      </c>
      <c r="H68" t="s">
        <v>138</v>
      </c>
    </row>
    <row r="69" spans="6:8" x14ac:dyDescent="0.25">
      <c r="F69">
        <f>SUM(F4:F68)/1000</f>
        <v>52.96</v>
      </c>
      <c r="G69">
        <f>SUM(G4:G68)</f>
        <v>0.10999999999999999</v>
      </c>
    </row>
    <row r="71" spans="6:8" x14ac:dyDescent="0.25">
      <c r="F71">
        <v>1600</v>
      </c>
      <c r="G71">
        <v>0.02</v>
      </c>
      <c r="H71" t="s">
        <v>141</v>
      </c>
    </row>
    <row r="72" spans="6:8" x14ac:dyDescent="0.25">
      <c r="F72">
        <v>1400</v>
      </c>
      <c r="G72">
        <v>0.01</v>
      </c>
      <c r="H72" t="s">
        <v>141</v>
      </c>
    </row>
    <row r="73" spans="6:8" x14ac:dyDescent="0.25">
      <c r="F73">
        <v>1400</v>
      </c>
      <c r="G73">
        <v>0.01</v>
      </c>
      <c r="H73" t="s">
        <v>141</v>
      </c>
    </row>
    <row r="74" spans="6:8" x14ac:dyDescent="0.25">
      <c r="F74">
        <v>1400</v>
      </c>
      <c r="G74">
        <v>0.01</v>
      </c>
      <c r="H74" t="s">
        <v>141</v>
      </c>
    </row>
    <row r="75" spans="6:8" x14ac:dyDescent="0.25">
      <c r="F75">
        <v>1400</v>
      </c>
      <c r="G75">
        <v>0.01</v>
      </c>
      <c r="H75" t="s">
        <v>141</v>
      </c>
    </row>
    <row r="76" spans="6:8" x14ac:dyDescent="0.25">
      <c r="F76">
        <v>1400</v>
      </c>
      <c r="G76">
        <v>0.01</v>
      </c>
      <c r="H76" t="s">
        <v>141</v>
      </c>
    </row>
    <row r="77" spans="6:8" x14ac:dyDescent="0.25">
      <c r="F77">
        <v>1400</v>
      </c>
      <c r="G77">
        <v>0.01</v>
      </c>
      <c r="H77" t="s">
        <v>141</v>
      </c>
    </row>
    <row r="78" spans="6:8" x14ac:dyDescent="0.25">
      <c r="F78">
        <v>1400</v>
      </c>
      <c r="G78">
        <v>0.01</v>
      </c>
      <c r="H78" t="s">
        <v>141</v>
      </c>
    </row>
    <row r="79" spans="6:8" x14ac:dyDescent="0.25">
      <c r="F79">
        <v>1400</v>
      </c>
      <c r="G79">
        <v>0.01</v>
      </c>
      <c r="H79" t="s">
        <v>141</v>
      </c>
    </row>
    <row r="80" spans="6:8" x14ac:dyDescent="0.25">
      <c r="F80">
        <v>1400</v>
      </c>
      <c r="G80">
        <v>0.01</v>
      </c>
      <c r="H80" t="s">
        <v>141</v>
      </c>
    </row>
    <row r="81" spans="6:8" x14ac:dyDescent="0.25">
      <c r="F81">
        <v>1400</v>
      </c>
      <c r="G81">
        <v>0.01</v>
      </c>
      <c r="H81" t="s">
        <v>141</v>
      </c>
    </row>
    <row r="82" spans="6:8" x14ac:dyDescent="0.25">
      <c r="F82">
        <v>1400</v>
      </c>
      <c r="G82">
        <v>0.01</v>
      </c>
      <c r="H82" t="s">
        <v>141</v>
      </c>
    </row>
    <row r="83" spans="6:8" x14ac:dyDescent="0.25">
      <c r="F83">
        <v>1400</v>
      </c>
      <c r="G83">
        <v>0.01</v>
      </c>
      <c r="H83" t="s">
        <v>141</v>
      </c>
    </row>
    <row r="84" spans="6:8" x14ac:dyDescent="0.25">
      <c r="F84">
        <v>1400</v>
      </c>
      <c r="G84">
        <v>0.01</v>
      </c>
      <c r="H84" t="s">
        <v>141</v>
      </c>
    </row>
    <row r="85" spans="6:8" x14ac:dyDescent="0.25">
      <c r="F85">
        <v>1400</v>
      </c>
      <c r="G85">
        <v>0.01</v>
      </c>
      <c r="H85" t="s">
        <v>141</v>
      </c>
    </row>
    <row r="86" spans="6:8" x14ac:dyDescent="0.25">
      <c r="F86">
        <v>1400</v>
      </c>
      <c r="G86">
        <v>0.01</v>
      </c>
      <c r="H86" t="s">
        <v>141</v>
      </c>
    </row>
    <row r="87" spans="6:8" x14ac:dyDescent="0.25">
      <c r="F87">
        <v>1400</v>
      </c>
      <c r="G87">
        <v>0.01</v>
      </c>
      <c r="H87" t="s">
        <v>141</v>
      </c>
    </row>
    <row r="88" spans="6:8" x14ac:dyDescent="0.25">
      <c r="F88">
        <v>1400</v>
      </c>
      <c r="G88">
        <v>0.01</v>
      </c>
      <c r="H88" t="s">
        <v>141</v>
      </c>
    </row>
    <row r="89" spans="6:8" x14ac:dyDescent="0.25">
      <c r="F89">
        <v>1400</v>
      </c>
      <c r="G89">
        <v>0.01</v>
      </c>
      <c r="H89" t="s">
        <v>141</v>
      </c>
    </row>
    <row r="90" spans="6:8" x14ac:dyDescent="0.25">
      <c r="F90">
        <v>1400</v>
      </c>
      <c r="G90">
        <v>0.01</v>
      </c>
      <c r="H90" t="s">
        <v>141</v>
      </c>
    </row>
    <row r="91" spans="6:8" x14ac:dyDescent="0.25">
      <c r="F91">
        <v>1400</v>
      </c>
      <c r="G91">
        <v>0.01</v>
      </c>
      <c r="H91" t="s">
        <v>141</v>
      </c>
    </row>
    <row r="92" spans="6:8" x14ac:dyDescent="0.25">
      <c r="F92">
        <v>1400</v>
      </c>
      <c r="G92">
        <v>0.01</v>
      </c>
      <c r="H92" t="s">
        <v>141</v>
      </c>
    </row>
    <row r="93" spans="6:8" x14ac:dyDescent="0.25">
      <c r="F93">
        <v>1400</v>
      </c>
      <c r="G93">
        <v>0.01</v>
      </c>
      <c r="H93" t="s">
        <v>141</v>
      </c>
    </row>
    <row r="94" spans="6:8" x14ac:dyDescent="0.25">
      <c r="F94">
        <v>1400</v>
      </c>
      <c r="G94">
        <v>0.01</v>
      </c>
      <c r="H94" t="s">
        <v>141</v>
      </c>
    </row>
    <row r="95" spans="6:8" x14ac:dyDescent="0.25">
      <c r="F95">
        <v>1400</v>
      </c>
      <c r="G95">
        <v>0.01</v>
      </c>
      <c r="H95" t="s">
        <v>141</v>
      </c>
    </row>
    <row r="96" spans="6:8" x14ac:dyDescent="0.25">
      <c r="F96">
        <v>900</v>
      </c>
      <c r="G96">
        <v>0.01</v>
      </c>
      <c r="H96" t="s">
        <v>141</v>
      </c>
    </row>
    <row r="97" spans="6:8" x14ac:dyDescent="0.25">
      <c r="F97">
        <v>900</v>
      </c>
      <c r="G97">
        <v>0.01</v>
      </c>
      <c r="H97" t="s">
        <v>141</v>
      </c>
    </row>
    <row r="98" spans="6:8" x14ac:dyDescent="0.25">
      <c r="F98">
        <v>1600</v>
      </c>
      <c r="G98">
        <v>0.02</v>
      </c>
      <c r="H98" t="s">
        <v>141</v>
      </c>
    </row>
    <row r="99" spans="6:8" x14ac:dyDescent="0.25">
      <c r="F99">
        <v>900</v>
      </c>
      <c r="G99">
        <v>0.01</v>
      </c>
      <c r="H99" t="s">
        <v>141</v>
      </c>
    </row>
    <row r="100" spans="6:8" x14ac:dyDescent="0.25">
      <c r="F100">
        <v>900</v>
      </c>
      <c r="G100">
        <v>0.01</v>
      </c>
      <c r="H100" t="s">
        <v>141</v>
      </c>
    </row>
    <row r="101" spans="6:8" x14ac:dyDescent="0.25">
      <c r="F101">
        <v>900</v>
      </c>
      <c r="G101">
        <v>0.01</v>
      </c>
      <c r="H101" t="s">
        <v>141</v>
      </c>
    </row>
    <row r="102" spans="6:8" x14ac:dyDescent="0.25">
      <c r="F102">
        <v>900</v>
      </c>
      <c r="G102">
        <v>0.01</v>
      </c>
      <c r="H102" t="s">
        <v>141</v>
      </c>
    </row>
    <row r="103" spans="6:8" x14ac:dyDescent="0.25">
      <c r="F103">
        <f>SUM(F71:F102)/1000</f>
        <v>42.2</v>
      </c>
      <c r="G103">
        <f>SUM(G71:G102)</f>
        <v>0.34000000000000014</v>
      </c>
    </row>
    <row r="105" spans="6:8" x14ac:dyDescent="0.25">
      <c r="F105">
        <v>530</v>
      </c>
      <c r="G105">
        <v>0.01</v>
      </c>
      <c r="H105" t="s">
        <v>142</v>
      </c>
    </row>
    <row r="106" spans="6:8" x14ac:dyDescent="0.25">
      <c r="F106">
        <v>930</v>
      </c>
      <c r="G106">
        <v>0.02</v>
      </c>
      <c r="H106" t="s">
        <v>142</v>
      </c>
    </row>
    <row r="107" spans="6:8" x14ac:dyDescent="0.25">
      <c r="F107">
        <v>630</v>
      </c>
      <c r="G107">
        <v>0.01</v>
      </c>
      <c r="H107" t="s">
        <v>142</v>
      </c>
    </row>
    <row r="108" spans="6:8" x14ac:dyDescent="0.25">
      <c r="F108">
        <v>930</v>
      </c>
      <c r="G108">
        <v>0.02</v>
      </c>
      <c r="H108" t="s">
        <v>142</v>
      </c>
    </row>
    <row r="109" spans="6:8" x14ac:dyDescent="0.25">
      <c r="F109">
        <v>630</v>
      </c>
      <c r="G109">
        <v>0.01</v>
      </c>
      <c r="H109" t="s">
        <v>142</v>
      </c>
    </row>
    <row r="110" spans="6:8" x14ac:dyDescent="0.25">
      <c r="F110">
        <f>SUM(F105:F109)/1000</f>
        <v>3.65</v>
      </c>
      <c r="G110">
        <f>SUM(G105:G109)</f>
        <v>6.9999999999999993E-2</v>
      </c>
    </row>
    <row r="112" spans="6:8" x14ac:dyDescent="0.25">
      <c r="F112">
        <v>2520</v>
      </c>
      <c r="G112">
        <v>0.1</v>
      </c>
      <c r="H112" t="s">
        <v>143</v>
      </c>
    </row>
    <row r="113" spans="6:8" x14ac:dyDescent="0.25">
      <c r="F113">
        <v>2520</v>
      </c>
      <c r="G113">
        <v>0.1</v>
      </c>
      <c r="H113" t="s">
        <v>143</v>
      </c>
    </row>
    <row r="114" spans="6:8" x14ac:dyDescent="0.25">
      <c r="F114">
        <v>280</v>
      </c>
      <c r="G114">
        <v>0.01</v>
      </c>
      <c r="H114" t="s">
        <v>143</v>
      </c>
    </row>
    <row r="115" spans="6:8" x14ac:dyDescent="0.25">
      <c r="F115">
        <v>2520</v>
      </c>
      <c r="G115">
        <v>0.1</v>
      </c>
      <c r="H115" t="s">
        <v>143</v>
      </c>
    </row>
    <row r="116" spans="6:8" x14ac:dyDescent="0.25">
      <c r="F116">
        <v>3435</v>
      </c>
      <c r="G116">
        <v>0.14000000000000001</v>
      </c>
      <c r="H116" t="s">
        <v>143</v>
      </c>
    </row>
    <row r="117" spans="6:8" x14ac:dyDescent="0.25">
      <c r="F117">
        <v>1570</v>
      </c>
      <c r="G117">
        <v>0.06</v>
      </c>
      <c r="H117" t="s">
        <v>143</v>
      </c>
    </row>
    <row r="118" spans="6:8" x14ac:dyDescent="0.25">
      <c r="F118">
        <v>1570</v>
      </c>
      <c r="G118">
        <v>0.06</v>
      </c>
      <c r="H118" t="s">
        <v>143</v>
      </c>
    </row>
    <row r="119" spans="6:8" x14ac:dyDescent="0.25">
      <c r="F119">
        <v>1570</v>
      </c>
      <c r="G119">
        <v>0.06</v>
      </c>
      <c r="H119" t="s">
        <v>143</v>
      </c>
    </row>
    <row r="120" spans="6:8" x14ac:dyDescent="0.25">
      <c r="F120">
        <v>930</v>
      </c>
      <c r="G120">
        <v>0.04</v>
      </c>
      <c r="H120" t="s">
        <v>143</v>
      </c>
    </row>
    <row r="121" spans="6:8" x14ac:dyDescent="0.25">
      <c r="F121">
        <v>3350</v>
      </c>
      <c r="G121">
        <v>0.13</v>
      </c>
      <c r="H121" t="s">
        <v>143</v>
      </c>
    </row>
    <row r="122" spans="6:8" x14ac:dyDescent="0.25">
      <c r="F122">
        <v>930</v>
      </c>
      <c r="G122">
        <v>0.04</v>
      </c>
      <c r="H122" t="s">
        <v>143</v>
      </c>
    </row>
    <row r="123" spans="6:8" x14ac:dyDescent="0.25">
      <c r="F123">
        <v>930</v>
      </c>
      <c r="G123">
        <v>0.04</v>
      </c>
      <c r="H123" t="s">
        <v>143</v>
      </c>
    </row>
    <row r="124" spans="6:8" x14ac:dyDescent="0.25">
      <c r="F124">
        <v>930</v>
      </c>
      <c r="G124">
        <v>0.04</v>
      </c>
      <c r="H124" t="s">
        <v>143</v>
      </c>
    </row>
    <row r="125" spans="6:8" x14ac:dyDescent="0.25">
      <c r="F125">
        <v>930</v>
      </c>
      <c r="G125">
        <v>0.04</v>
      </c>
      <c r="H125" t="s">
        <v>143</v>
      </c>
    </row>
    <row r="126" spans="6:8" x14ac:dyDescent="0.25">
      <c r="F126">
        <v>930</v>
      </c>
      <c r="G126">
        <v>0.04</v>
      </c>
      <c r="H126" t="s">
        <v>143</v>
      </c>
    </row>
    <row r="127" spans="6:8" x14ac:dyDescent="0.25">
      <c r="F127">
        <v>930</v>
      </c>
      <c r="G127">
        <v>0.04</v>
      </c>
      <c r="H127" t="s">
        <v>143</v>
      </c>
    </row>
    <row r="128" spans="6:8" x14ac:dyDescent="0.25">
      <c r="F128">
        <v>930</v>
      </c>
      <c r="G128">
        <v>0.04</v>
      </c>
      <c r="H128" t="s">
        <v>143</v>
      </c>
    </row>
    <row r="129" spans="6:8" x14ac:dyDescent="0.25">
      <c r="F129">
        <v>930</v>
      </c>
      <c r="G129">
        <v>0.04</v>
      </c>
      <c r="H129" t="s">
        <v>143</v>
      </c>
    </row>
    <row r="130" spans="6:8" x14ac:dyDescent="0.25">
      <c r="F130">
        <v>930</v>
      </c>
      <c r="G130">
        <v>0.04</v>
      </c>
      <c r="H130" t="s">
        <v>143</v>
      </c>
    </row>
    <row r="131" spans="6:8" x14ac:dyDescent="0.25">
      <c r="F131">
        <v>930</v>
      </c>
      <c r="G131">
        <v>0.04</v>
      </c>
      <c r="H131" t="s">
        <v>143</v>
      </c>
    </row>
    <row r="132" spans="6:8" x14ac:dyDescent="0.25">
      <c r="F132">
        <v>930</v>
      </c>
      <c r="G132">
        <v>0.04</v>
      </c>
      <c r="H132" t="s">
        <v>143</v>
      </c>
    </row>
    <row r="133" spans="6:8" x14ac:dyDescent="0.25">
      <c r="F133">
        <v>930</v>
      </c>
      <c r="G133">
        <v>0.04</v>
      </c>
      <c r="H133" t="s">
        <v>143</v>
      </c>
    </row>
    <row r="134" spans="6:8" x14ac:dyDescent="0.25">
      <c r="F134">
        <v>930</v>
      </c>
      <c r="G134">
        <v>0.04</v>
      </c>
      <c r="H134" t="s">
        <v>143</v>
      </c>
    </row>
    <row r="135" spans="6:8" x14ac:dyDescent="0.25">
      <c r="F135">
        <v>1550</v>
      </c>
      <c r="G135">
        <v>0.06</v>
      </c>
      <c r="H135" t="s">
        <v>143</v>
      </c>
    </row>
    <row r="136" spans="6:8" x14ac:dyDescent="0.25">
      <c r="F136">
        <f>SUM(F112:F135)/1000</f>
        <v>33.905000000000001</v>
      </c>
      <c r="G136">
        <f>SUM(G112:G135)</f>
        <v>1.3800000000000006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3AF5C-DE57-46A8-86E0-F0AD3AE214CA}">
  <dimension ref="A4:Q21"/>
  <sheetViews>
    <sheetView topLeftCell="A10" workbookViewId="0">
      <selection activeCell="D18" sqref="D18"/>
    </sheetView>
  </sheetViews>
  <sheetFormatPr defaultRowHeight="15" x14ac:dyDescent="0.25"/>
  <cols>
    <col min="1" max="2" width="9.140625" style="1"/>
    <col min="3" max="3" width="57.7109375" style="1" customWidth="1"/>
    <col min="4" max="4" width="12.28515625" style="1" customWidth="1"/>
    <col min="5" max="6" width="9.140625" style="1"/>
    <col min="7" max="7" width="26.140625" style="1" customWidth="1"/>
    <col min="8" max="17" width="9.140625" style="1"/>
  </cols>
  <sheetData>
    <row r="4" spans="1:17" s="2" customFormat="1" ht="51" customHeight="1" x14ac:dyDescent="0.25">
      <c r="C4" s="66" t="s">
        <v>101</v>
      </c>
      <c r="D4" s="66"/>
    </row>
    <row r="5" spans="1:17" s="2" customFormat="1" ht="41.1" customHeight="1" x14ac:dyDescent="0.25">
      <c r="C5" s="23"/>
      <c r="D5" s="26" t="s">
        <v>5</v>
      </c>
    </row>
    <row r="6" spans="1:17" s="4" customFormat="1" ht="20.100000000000001" customHeight="1" x14ac:dyDescent="0.25">
      <c r="A6" s="2"/>
      <c r="B6" s="2"/>
      <c r="C6" s="23" t="s">
        <v>91</v>
      </c>
      <c r="D6" s="33"/>
      <c r="E6" s="2"/>
      <c r="F6" s="2"/>
      <c r="G6" s="2"/>
      <c r="H6" s="21">
        <v>55.7</v>
      </c>
      <c r="I6" s="2" t="s">
        <v>34</v>
      </c>
      <c r="J6" s="2"/>
      <c r="K6" s="2"/>
      <c r="L6" s="2"/>
      <c r="M6" s="2"/>
      <c r="N6" s="2"/>
      <c r="O6" s="2"/>
      <c r="P6" s="2"/>
      <c r="Q6" s="2"/>
    </row>
    <row r="7" spans="1:17" s="4" customFormat="1" ht="20.100000000000001" customHeight="1" x14ac:dyDescent="0.25">
      <c r="A7" s="2"/>
      <c r="B7" s="2"/>
      <c r="C7" s="18" t="s">
        <v>92</v>
      </c>
      <c r="D7" s="33">
        <f>КР!G23</f>
        <v>168.72098499999998</v>
      </c>
      <c r="E7" s="2"/>
      <c r="F7" s="2"/>
      <c r="G7" s="2"/>
      <c r="H7" s="21">
        <v>153.69999999999999</v>
      </c>
      <c r="I7" s="2" t="s">
        <v>35</v>
      </c>
      <c r="J7" s="2"/>
      <c r="K7" s="2"/>
      <c r="L7" s="2"/>
      <c r="M7" s="2"/>
      <c r="N7" s="2"/>
      <c r="O7" s="2"/>
      <c r="P7" s="2"/>
      <c r="Q7" s="2"/>
    </row>
    <row r="8" spans="1:17" s="4" customFormat="1" ht="20.100000000000001" customHeight="1" x14ac:dyDescent="0.25">
      <c r="A8" s="2"/>
      <c r="B8" s="2"/>
      <c r="C8" s="18" t="s">
        <v>103</v>
      </c>
      <c r="D8" s="33">
        <f>КР!G32</f>
        <v>101.08499999999999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s="4" customFormat="1" ht="20.100000000000001" customHeight="1" x14ac:dyDescent="0.25">
      <c r="A9" s="2"/>
      <c r="B9" s="2"/>
      <c r="C9" s="18" t="s">
        <v>95</v>
      </c>
      <c r="D9" s="33">
        <f>КР!G42</f>
        <v>330.51220000000001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s="4" customFormat="1" ht="20.100000000000001" customHeight="1" x14ac:dyDescent="0.25">
      <c r="A10" s="2"/>
      <c r="B10" s="2"/>
      <c r="C10" s="56" t="s">
        <v>82</v>
      </c>
      <c r="D10" s="33">
        <f>КР!G52</f>
        <v>45.79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s="4" customFormat="1" ht="20.100000000000001" customHeight="1" x14ac:dyDescent="0.25">
      <c r="A11" s="2"/>
      <c r="B11" s="2"/>
      <c r="C11" s="56" t="s">
        <v>96</v>
      </c>
      <c r="D11" s="33">
        <f>КР!G59</f>
        <v>162.26499999999999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s="4" customFormat="1" ht="20.100000000000001" customHeight="1" x14ac:dyDescent="0.25">
      <c r="A12" s="2"/>
      <c r="B12" s="2"/>
      <c r="C12" s="56" t="s">
        <v>97</v>
      </c>
      <c r="D12" s="33">
        <f>КР!G69</f>
        <v>23.109400000000001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s="4" customFormat="1" ht="20.100000000000001" customHeight="1" x14ac:dyDescent="0.25">
      <c r="A13" s="2"/>
      <c r="B13" s="2"/>
      <c r="C13" s="56" t="s">
        <v>89</v>
      </c>
      <c r="D13" s="33">
        <f>КР!G79</f>
        <v>19.2286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20.100000000000001" customHeight="1" x14ac:dyDescent="0.25">
      <c r="C14" s="58" t="s">
        <v>102</v>
      </c>
      <c r="D14" s="59">
        <f>SUM(D6:D13)</f>
        <v>850.711185</v>
      </c>
    </row>
    <row r="15" spans="1:17" ht="20.100000000000001" customHeight="1" x14ac:dyDescent="0.25"/>
    <row r="16" spans="1:17" ht="41.25" customHeight="1" x14ac:dyDescent="0.25">
      <c r="C16" s="66" t="s">
        <v>131</v>
      </c>
      <c r="D16" s="66"/>
    </row>
    <row r="17" spans="3:4" ht="43.5" customHeight="1" x14ac:dyDescent="0.25">
      <c r="C17" s="23"/>
      <c r="D17" s="26" t="s">
        <v>5</v>
      </c>
    </row>
    <row r="18" spans="3:4" ht="20.100000000000001" customHeight="1" x14ac:dyDescent="0.25">
      <c r="C18" s="23" t="s">
        <v>105</v>
      </c>
      <c r="D18" s="33">
        <f>АР!G14</f>
        <v>358.17400000000004</v>
      </c>
    </row>
    <row r="19" spans="3:4" ht="20.100000000000001" customHeight="1" x14ac:dyDescent="0.25">
      <c r="C19" s="18" t="s">
        <v>132</v>
      </c>
      <c r="D19" s="33">
        <f>АР!G38</f>
        <v>0</v>
      </c>
    </row>
    <row r="20" spans="3:4" ht="20.100000000000001" customHeight="1" x14ac:dyDescent="0.25">
      <c r="C20" s="18" t="s">
        <v>133</v>
      </c>
      <c r="D20" s="33">
        <f>АР!G23</f>
        <v>0</v>
      </c>
    </row>
    <row r="21" spans="3:4" x14ac:dyDescent="0.25">
      <c r="C21" s="58" t="s">
        <v>102</v>
      </c>
      <c r="D21" s="59">
        <f>SUM(D18:D20)</f>
        <v>358.17400000000004</v>
      </c>
    </row>
  </sheetData>
  <mergeCells count="2">
    <mergeCell ref="C4:D4"/>
    <mergeCell ref="C16:D16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T153"/>
  <sheetViews>
    <sheetView topLeftCell="A13" workbookViewId="0">
      <selection activeCell="I9" sqref="I9"/>
    </sheetView>
  </sheetViews>
  <sheetFormatPr defaultRowHeight="15" x14ac:dyDescent="0.25"/>
  <cols>
    <col min="1" max="2" width="9.140625" style="1"/>
    <col min="3" max="3" width="34" style="1" customWidth="1"/>
    <col min="4" max="5" width="9.140625" style="1"/>
    <col min="6" max="7" width="12.28515625" style="1" customWidth="1"/>
    <col min="8" max="9" width="9.140625" style="1"/>
    <col min="10" max="10" width="26.140625" style="1" customWidth="1"/>
    <col min="11" max="20" width="9.140625" style="1"/>
  </cols>
  <sheetData>
    <row r="4" spans="1:20" s="2" customFormat="1" ht="30" customHeight="1" x14ac:dyDescent="0.25">
      <c r="C4" s="65" t="s">
        <v>0</v>
      </c>
      <c r="D4" s="65"/>
      <c r="E4" s="65"/>
      <c r="F4" s="65"/>
      <c r="G4" s="65"/>
    </row>
    <row r="5" spans="1:20" s="2" customFormat="1" ht="41.1" customHeight="1" x14ac:dyDescent="0.25">
      <c r="C5" s="23"/>
      <c r="D5" s="24" t="s">
        <v>2</v>
      </c>
      <c r="E5" s="24" t="s">
        <v>3</v>
      </c>
      <c r="F5" s="25" t="s">
        <v>4</v>
      </c>
      <c r="G5" s="26" t="s">
        <v>5</v>
      </c>
    </row>
    <row r="6" spans="1:20" s="4" customFormat="1" ht="20.100000000000001" customHeight="1" x14ac:dyDescent="0.25">
      <c r="A6" s="2"/>
      <c r="B6" s="2"/>
      <c r="C6" s="67" t="s">
        <v>16</v>
      </c>
      <c r="D6" s="22" t="s">
        <v>15</v>
      </c>
      <c r="E6" s="22">
        <v>123.9</v>
      </c>
      <c r="F6" s="2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s="4" customFormat="1" ht="20.100000000000001" customHeight="1" x14ac:dyDescent="0.25">
      <c r="A7" s="2"/>
      <c r="B7" s="2"/>
      <c r="C7" s="68"/>
      <c r="D7" s="24" t="s">
        <v>6</v>
      </c>
      <c r="E7" s="24">
        <f>E6*0.35</f>
        <v>43.365000000000002</v>
      </c>
      <c r="F7" s="24"/>
      <c r="G7" s="27"/>
      <c r="H7" s="2"/>
      <c r="I7" s="2"/>
      <c r="J7" s="2"/>
      <c r="K7" s="21">
        <v>55.7</v>
      </c>
      <c r="L7" s="2" t="s">
        <v>34</v>
      </c>
      <c r="M7" s="2"/>
      <c r="N7" s="2"/>
      <c r="O7" s="2"/>
      <c r="P7" s="2"/>
      <c r="Q7" s="2"/>
      <c r="R7" s="2"/>
      <c r="S7" s="2"/>
      <c r="T7" s="2"/>
    </row>
    <row r="8" spans="1:20" s="4" customFormat="1" ht="20.100000000000001" customHeight="1" x14ac:dyDescent="0.25">
      <c r="A8" s="2"/>
      <c r="B8" s="2"/>
      <c r="C8" s="18" t="s">
        <v>18</v>
      </c>
      <c r="D8" s="8" t="s">
        <v>6</v>
      </c>
      <c r="E8" s="8">
        <f>E10-E7</f>
        <v>138.18499999999997</v>
      </c>
      <c r="F8" s="8"/>
      <c r="G8" s="28"/>
      <c r="H8" s="2"/>
      <c r="I8" s="2"/>
      <c r="J8" s="2"/>
      <c r="K8" s="21">
        <v>153.69999999999999</v>
      </c>
      <c r="L8" s="2" t="s">
        <v>35</v>
      </c>
      <c r="M8" s="2"/>
      <c r="N8" s="2"/>
      <c r="O8" s="2"/>
      <c r="P8" s="2"/>
      <c r="Q8" s="2"/>
      <c r="R8" s="2"/>
      <c r="S8" s="2"/>
      <c r="T8" s="2"/>
    </row>
    <row r="9" spans="1:20" s="4" customFormat="1" ht="20.100000000000001" customHeight="1" x14ac:dyDescent="0.25">
      <c r="A9" s="2"/>
      <c r="B9" s="2"/>
      <c r="C9" s="67" t="s">
        <v>17</v>
      </c>
      <c r="D9" s="22" t="s">
        <v>15</v>
      </c>
      <c r="E9" s="22">
        <f>K7+K8</f>
        <v>209.39999999999998</v>
      </c>
      <c r="F9" s="2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 ht="20.100000000000001" customHeight="1" x14ac:dyDescent="0.25">
      <c r="A10" s="2"/>
      <c r="B10" s="2"/>
      <c r="C10" s="67"/>
      <c r="D10" s="22" t="s">
        <v>6</v>
      </c>
      <c r="E10" s="22">
        <f>K7*0.5+K8</f>
        <v>181.54999999999998</v>
      </c>
      <c r="F10" s="22"/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1" customFormat="1" ht="30" customHeight="1" x14ac:dyDescent="0.25">
      <c r="C11" s="65" t="s">
        <v>1</v>
      </c>
      <c r="D11" s="65"/>
      <c r="E11" s="65"/>
      <c r="F11" s="65"/>
      <c r="G11" s="65"/>
    </row>
    <row r="12" spans="1:20" s="1" customFormat="1" ht="41.1" customHeight="1" x14ac:dyDescent="0.25">
      <c r="C12" s="30"/>
      <c r="D12" s="24" t="s">
        <v>2</v>
      </c>
      <c r="E12" s="24" t="s">
        <v>3</v>
      </c>
      <c r="F12" s="25" t="s">
        <v>4</v>
      </c>
      <c r="G12" s="26" t="s">
        <v>5</v>
      </c>
    </row>
    <row r="13" spans="1:20" s="2" customFormat="1" ht="20.100000000000001" customHeight="1" x14ac:dyDescent="0.25">
      <c r="C13" s="18" t="s">
        <v>83</v>
      </c>
      <c r="D13" s="8" t="s">
        <v>6</v>
      </c>
      <c r="E13" s="8">
        <f>'Ленточный фундамент V'!C17</f>
        <v>32.4</v>
      </c>
      <c r="F13" s="8">
        <v>3.5</v>
      </c>
      <c r="G13" s="31">
        <f>E13*F13</f>
        <v>113.39999999999999</v>
      </c>
    </row>
    <row r="14" spans="1:20" s="2" customFormat="1" ht="20.100000000000001" customHeight="1" x14ac:dyDescent="0.25">
      <c r="C14" s="67" t="s">
        <v>37</v>
      </c>
      <c r="D14" s="22" t="s">
        <v>7</v>
      </c>
      <c r="E14" s="29">
        <f>'Арматура лента'!E21/'Арматура лента'!E22</f>
        <v>555.29090909090917</v>
      </c>
      <c r="F14" s="22"/>
      <c r="G14" s="5"/>
    </row>
    <row r="15" spans="1:20" s="2" customFormat="1" ht="20.100000000000001" customHeight="1" x14ac:dyDescent="0.25">
      <c r="C15" s="68"/>
      <c r="D15" s="24" t="s">
        <v>8</v>
      </c>
      <c r="E15" s="32">
        <f>'Арматура лента'!E21/1000</f>
        <v>0.671902</v>
      </c>
      <c r="F15" s="24">
        <v>17.5</v>
      </c>
      <c r="G15" s="33">
        <f t="shared" ref="G15:G20" si="0">E15*F15</f>
        <v>11.758285000000001</v>
      </c>
    </row>
    <row r="16" spans="1:20" s="2" customFormat="1" ht="20.100000000000001" customHeight="1" x14ac:dyDescent="0.25">
      <c r="C16" s="67" t="s">
        <v>38</v>
      </c>
      <c r="D16" s="22" t="s">
        <v>7</v>
      </c>
      <c r="E16" s="29">
        <f>'Арматура лента'!D21/'Арматура лента'!D22</f>
        <v>609.5</v>
      </c>
      <c r="F16" s="22"/>
      <c r="G16" s="5"/>
    </row>
    <row r="17" spans="1:20" s="2" customFormat="1" ht="20.100000000000001" customHeight="1" x14ac:dyDescent="0.25">
      <c r="C17" s="68"/>
      <c r="D17" s="24" t="s">
        <v>8</v>
      </c>
      <c r="E17" s="32">
        <f>'Арматура лента'!D21/1000</f>
        <v>0.13409000000000001</v>
      </c>
      <c r="F17" s="24">
        <v>17.5</v>
      </c>
      <c r="G17" s="33">
        <f t="shared" ref="G17" si="1">E17*F17</f>
        <v>2.3465750000000001</v>
      </c>
    </row>
    <row r="18" spans="1:20" s="2" customFormat="1" ht="20.100000000000001" customHeight="1" x14ac:dyDescent="0.25">
      <c r="C18" s="67" t="s">
        <v>19</v>
      </c>
      <c r="D18" s="22" t="s">
        <v>15</v>
      </c>
      <c r="E18" s="22">
        <f>'Ленточный фундамент V'!D25</f>
        <v>40.94</v>
      </c>
      <c r="F18" s="22">
        <v>0.46</v>
      </c>
      <c r="G18" s="5">
        <f t="shared" si="0"/>
        <v>18.8324</v>
      </c>
    </row>
    <row r="19" spans="1:20" s="2" customFormat="1" ht="20.100000000000001" customHeight="1" x14ac:dyDescent="0.25">
      <c r="C19" s="68"/>
      <c r="D19" s="24" t="s">
        <v>6</v>
      </c>
      <c r="E19" s="24">
        <f>'Ленточный фундамент V'!C25</f>
        <v>4.09</v>
      </c>
      <c r="F19" s="24"/>
      <c r="G19" s="33"/>
    </row>
    <row r="20" spans="1:20" s="2" customFormat="1" ht="20.100000000000001" customHeight="1" x14ac:dyDescent="0.25">
      <c r="C20" s="72" t="s">
        <v>20</v>
      </c>
      <c r="D20" s="22" t="s">
        <v>15</v>
      </c>
      <c r="E20" s="22">
        <v>50.47</v>
      </c>
      <c r="F20" s="22">
        <v>0.49</v>
      </c>
      <c r="G20" s="5">
        <f t="shared" si="0"/>
        <v>24.7303</v>
      </c>
    </row>
    <row r="21" spans="1:20" s="2" customFormat="1" ht="20.100000000000001" customHeight="1" x14ac:dyDescent="0.25">
      <c r="C21" s="73"/>
      <c r="D21" s="24" t="s">
        <v>6</v>
      </c>
      <c r="E21" s="24">
        <v>5.05</v>
      </c>
      <c r="F21" s="24"/>
      <c r="G21" s="33"/>
    </row>
    <row r="22" spans="1:20" s="2" customFormat="1" ht="20.100000000000001" customHeight="1" x14ac:dyDescent="0.25">
      <c r="C22" s="38" t="s">
        <v>36</v>
      </c>
      <c r="D22" s="8" t="s">
        <v>15</v>
      </c>
      <c r="E22" s="8">
        <f>'Ленточный фундамент V'!D17*2+34.1</f>
        <v>200.34</v>
      </c>
      <c r="F22" s="8"/>
      <c r="G22" s="31">
        <f>E22*F22</f>
        <v>0</v>
      </c>
    </row>
    <row r="23" spans="1:20" s="4" customFormat="1" ht="20.100000000000001" customHeight="1" x14ac:dyDescent="0.25">
      <c r="A23" s="2"/>
      <c r="B23" s="2"/>
      <c r="C23" s="71" t="s">
        <v>84</v>
      </c>
      <c r="D23" s="71"/>
      <c r="E23" s="71"/>
      <c r="F23" s="71"/>
      <c r="G23" s="37">
        <f>G13+G15+G18+G20+G22</f>
        <v>168.72098499999998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s="4" customFormat="1" ht="30" customHeight="1" x14ac:dyDescent="0.25">
      <c r="A24" s="2"/>
      <c r="B24" s="2"/>
      <c r="C24" s="65" t="s">
        <v>10</v>
      </c>
      <c r="D24" s="65"/>
      <c r="E24" s="65"/>
      <c r="F24" s="65"/>
      <c r="G24" s="6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s="4" customFormat="1" ht="41.1" customHeight="1" x14ac:dyDescent="0.25">
      <c r="A25" s="2"/>
      <c r="B25" s="2"/>
      <c r="C25" s="39"/>
      <c r="D25" s="24" t="s">
        <v>2</v>
      </c>
      <c r="E25" s="24" t="s">
        <v>3</v>
      </c>
      <c r="F25" s="40" t="s">
        <v>4</v>
      </c>
      <c r="G25" s="26" t="s">
        <v>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s="4" customFormat="1" ht="24.75" customHeight="1" x14ac:dyDescent="0.25">
      <c r="A26" s="2"/>
      <c r="B26" s="2"/>
      <c r="C26" s="74" t="s">
        <v>78</v>
      </c>
      <c r="D26" s="22" t="s">
        <v>15</v>
      </c>
      <c r="E26" s="34">
        <f>K7</f>
        <v>55.7</v>
      </c>
      <c r="F26" s="36"/>
      <c r="G26" s="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s="4" customFormat="1" ht="24.75" customHeight="1" x14ac:dyDescent="0.25">
      <c r="A27" s="2"/>
      <c r="B27" s="2"/>
      <c r="C27" s="75"/>
      <c r="D27" s="24" t="s">
        <v>6</v>
      </c>
      <c r="E27" s="41">
        <f>E26*0.4</f>
        <v>22.28</v>
      </c>
      <c r="F27" s="42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4" customFormat="1" ht="20.100000000000001" customHeight="1" x14ac:dyDescent="0.25">
      <c r="A28" s="2"/>
      <c r="B28" s="2"/>
      <c r="C28" s="18" t="s">
        <v>93</v>
      </c>
      <c r="D28" s="8" t="s">
        <v>6</v>
      </c>
      <c r="E28" s="43">
        <f>K8*0.3</f>
        <v>46.109999999999992</v>
      </c>
      <c r="F28" s="44"/>
      <c r="G28" s="3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s="4" customFormat="1" ht="20.100000000000001" customHeight="1" x14ac:dyDescent="0.25">
      <c r="A29" s="2"/>
      <c r="B29" s="2"/>
      <c r="C29" s="18" t="s">
        <v>80</v>
      </c>
      <c r="D29" s="8" t="s">
        <v>6</v>
      </c>
      <c r="E29" s="43">
        <v>95.66</v>
      </c>
      <c r="F29" s="44"/>
      <c r="G29" s="3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s="4" customFormat="1" ht="34.5" customHeight="1" x14ac:dyDescent="0.25">
      <c r="A30" s="2"/>
      <c r="B30" s="2"/>
      <c r="C30" s="45" t="s">
        <v>79</v>
      </c>
      <c r="D30" s="8" t="s">
        <v>6</v>
      </c>
      <c r="E30" s="43">
        <f>E27+E28+E26+E29</f>
        <v>219.75</v>
      </c>
      <c r="F30" s="44"/>
      <c r="G30" s="3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s="4" customFormat="1" ht="20.100000000000001" customHeight="1" x14ac:dyDescent="0.25">
      <c r="A31" s="2"/>
      <c r="B31" s="2"/>
      <c r="C31" s="18" t="s">
        <v>11</v>
      </c>
      <c r="D31" s="8" t="s">
        <v>6</v>
      </c>
      <c r="E31" s="43">
        <f>E30*1.15</f>
        <v>252.71249999999998</v>
      </c>
      <c r="F31" s="44">
        <v>0.4</v>
      </c>
      <c r="G31" s="31">
        <f>E31*F31</f>
        <v>101.08499999999999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s="4" customFormat="1" ht="20.100000000000001" customHeight="1" x14ac:dyDescent="0.25">
      <c r="A32" s="2"/>
      <c r="B32" s="2"/>
      <c r="C32" s="69" t="s">
        <v>85</v>
      </c>
      <c r="D32" s="69"/>
      <c r="E32" s="69"/>
      <c r="F32" s="70"/>
      <c r="G32" s="7">
        <f>G31</f>
        <v>101.08499999999999</v>
      </c>
      <c r="H32" s="2"/>
      <c r="I32" s="2"/>
      <c r="J32" s="2"/>
      <c r="K32" s="2"/>
      <c r="L32" s="2"/>
      <c r="M32" s="2"/>
      <c r="N32" s="6"/>
      <c r="O32" s="2"/>
      <c r="P32" s="2"/>
      <c r="Q32" s="2"/>
      <c r="R32" s="2"/>
      <c r="S32" s="2"/>
      <c r="T32" s="2"/>
    </row>
    <row r="33" spans="1:20" s="4" customFormat="1" ht="30" customHeight="1" x14ac:dyDescent="0.25">
      <c r="A33" s="2"/>
      <c r="B33" s="2"/>
      <c r="C33" s="65" t="s">
        <v>12</v>
      </c>
      <c r="D33" s="65"/>
      <c r="E33" s="65"/>
      <c r="F33" s="65"/>
      <c r="G33" s="6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s="4" customFormat="1" ht="41.1" customHeight="1" x14ac:dyDescent="0.25">
      <c r="A34" s="2"/>
      <c r="B34" s="2"/>
      <c r="C34" s="30"/>
      <c r="D34" s="24" t="s">
        <v>2</v>
      </c>
      <c r="E34" s="24" t="s">
        <v>3</v>
      </c>
      <c r="F34" s="25" t="s">
        <v>4</v>
      </c>
      <c r="G34" s="26" t="s">
        <v>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s="4" customFormat="1" ht="20.100000000000001" customHeight="1" x14ac:dyDescent="0.25">
      <c r="A35" s="2"/>
      <c r="B35" s="2"/>
      <c r="C35" s="67" t="s">
        <v>83</v>
      </c>
      <c r="D35" s="22" t="s">
        <v>15</v>
      </c>
      <c r="E35" s="46">
        <v>157</v>
      </c>
      <c r="F35" s="48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s="4" customFormat="1" ht="20.100000000000001" customHeight="1" x14ac:dyDescent="0.25">
      <c r="A36" s="2"/>
      <c r="B36" s="2"/>
      <c r="C36" s="68"/>
      <c r="D36" s="24" t="s">
        <v>6</v>
      </c>
      <c r="E36" s="24">
        <v>39.25</v>
      </c>
      <c r="F36" s="24">
        <v>3.5</v>
      </c>
      <c r="G36" s="33">
        <f>E36*F36</f>
        <v>137.375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s="4" customFormat="1" ht="20.100000000000001" customHeight="1" x14ac:dyDescent="0.25">
      <c r="A37" s="2"/>
      <c r="B37" s="2"/>
      <c r="C37" s="67" t="s">
        <v>13</v>
      </c>
      <c r="D37" s="22" t="s">
        <v>7</v>
      </c>
      <c r="E37" s="47">
        <f>E38*1000/0.89</f>
        <v>3359.5505617977528</v>
      </c>
      <c r="F37" s="22"/>
      <c r="G37" s="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s="4" customFormat="1" ht="20.100000000000001" customHeight="1" x14ac:dyDescent="0.25">
      <c r="A38" s="2"/>
      <c r="B38" s="2"/>
      <c r="C38" s="68"/>
      <c r="D38" s="24" t="s">
        <v>8</v>
      </c>
      <c r="E38" s="41">
        <v>2.99</v>
      </c>
      <c r="F38" s="24">
        <v>31</v>
      </c>
      <c r="G38" s="33">
        <f t="shared" ref="G38" si="2">E38*F38</f>
        <v>92.690000000000012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s="4" customFormat="1" ht="20.100000000000001" customHeight="1" x14ac:dyDescent="0.25">
      <c r="A39" s="2"/>
      <c r="B39" s="2"/>
      <c r="C39" s="67" t="s">
        <v>14</v>
      </c>
      <c r="D39" s="22" t="s">
        <v>15</v>
      </c>
      <c r="E39" s="29">
        <v>119.58</v>
      </c>
      <c r="F39" s="29">
        <f>0.28*3</f>
        <v>0.84000000000000008</v>
      </c>
      <c r="G39" s="5">
        <f>E39*F39</f>
        <v>100.44720000000001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s="4" customFormat="1" ht="20.100000000000001" customHeight="1" x14ac:dyDescent="0.25">
      <c r="A40" s="2"/>
      <c r="B40" s="2"/>
      <c r="C40" s="68"/>
      <c r="D40" s="24" t="s">
        <v>6</v>
      </c>
      <c r="E40" s="41">
        <v>17.940000000000001</v>
      </c>
      <c r="F40" s="41"/>
      <c r="G40" s="3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s="4" customFormat="1" ht="20.100000000000001" customHeight="1" x14ac:dyDescent="0.25">
      <c r="A41" s="2"/>
      <c r="B41" s="2"/>
      <c r="C41" s="49" t="s">
        <v>81</v>
      </c>
      <c r="D41" s="8" t="s">
        <v>15</v>
      </c>
      <c r="E41" s="43">
        <f>K8</f>
        <v>153.69999999999999</v>
      </c>
      <c r="F41" s="43"/>
      <c r="G41" s="31">
        <f>E41*F41</f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s="4" customFormat="1" ht="20.100000000000001" customHeight="1" x14ac:dyDescent="0.25">
      <c r="A42" s="2"/>
      <c r="B42" s="2"/>
      <c r="C42" s="71" t="s">
        <v>86</v>
      </c>
      <c r="D42" s="71"/>
      <c r="E42" s="71"/>
      <c r="F42" s="71"/>
      <c r="G42" s="50">
        <f>G36+G38+G39+G41</f>
        <v>330.51220000000001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s="4" customFormat="1" ht="30" customHeight="1" x14ac:dyDescent="0.25">
      <c r="A43" s="2"/>
      <c r="B43" s="2"/>
      <c r="C43" s="65" t="s">
        <v>82</v>
      </c>
      <c r="D43" s="65"/>
      <c r="E43" s="65"/>
      <c r="F43" s="65"/>
      <c r="G43" s="6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s="4" customFormat="1" ht="41.1" customHeight="1" x14ac:dyDescent="0.25">
      <c r="A44" s="2"/>
      <c r="B44" s="2"/>
      <c r="C44" s="30"/>
      <c r="D44" s="24" t="s">
        <v>2</v>
      </c>
      <c r="E44" s="24" t="s">
        <v>3</v>
      </c>
      <c r="F44" s="40" t="s">
        <v>4</v>
      </c>
      <c r="G44" s="26" t="s">
        <v>5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s="4" customFormat="1" ht="20.100000000000001" customHeight="1" x14ac:dyDescent="0.25">
      <c r="A45" s="2"/>
      <c r="B45" s="2"/>
      <c r="C45" s="18" t="s">
        <v>83</v>
      </c>
      <c r="D45" s="8" t="s">
        <v>6</v>
      </c>
      <c r="E45" s="8">
        <v>6.17</v>
      </c>
      <c r="F45" s="52">
        <v>3.5</v>
      </c>
      <c r="G45" s="31">
        <f>E45*F45</f>
        <v>21.594999999999999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s="4" customFormat="1" ht="20.100000000000001" customHeight="1" x14ac:dyDescent="0.25">
      <c r="A46" s="2"/>
      <c r="B46" s="2"/>
      <c r="C46" s="67" t="s">
        <v>13</v>
      </c>
      <c r="D46" s="22" t="s">
        <v>7</v>
      </c>
      <c r="E46" s="47">
        <f>E47*1000/0.89</f>
        <v>355.0561797752809</v>
      </c>
      <c r="F46" s="51"/>
      <c r="G46" s="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s="4" customFormat="1" ht="20.100000000000001" customHeight="1" x14ac:dyDescent="0.25">
      <c r="A47" s="2"/>
      <c r="B47" s="2"/>
      <c r="C47" s="68"/>
      <c r="D47" s="24" t="s">
        <v>8</v>
      </c>
      <c r="E47" s="24">
        <v>0.316</v>
      </c>
      <c r="F47" s="53">
        <v>31</v>
      </c>
      <c r="G47" s="33">
        <f t="shared" ref="G47" si="3">E47*F47</f>
        <v>9.7959999999999994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s="4" customFormat="1" ht="20.100000000000001" customHeight="1" x14ac:dyDescent="0.25">
      <c r="A48" s="2"/>
      <c r="B48" s="2"/>
      <c r="C48" s="67" t="s">
        <v>38</v>
      </c>
      <c r="D48" s="22" t="s">
        <v>7</v>
      </c>
      <c r="E48" s="47">
        <f>E49*1000/0.22</f>
        <v>222.72727272727272</v>
      </c>
      <c r="F48" s="51"/>
      <c r="G48" s="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s="4" customFormat="1" ht="20.100000000000001" customHeight="1" x14ac:dyDescent="0.25">
      <c r="A49" s="2"/>
      <c r="B49" s="2"/>
      <c r="C49" s="68"/>
      <c r="D49" s="24" t="s">
        <v>8</v>
      </c>
      <c r="E49" s="24">
        <v>4.9000000000000002E-2</v>
      </c>
      <c r="F49" s="53">
        <v>31</v>
      </c>
      <c r="G49" s="33">
        <f t="shared" ref="G49" si="4">E49*F49</f>
        <v>1.5190000000000001</v>
      </c>
      <c r="H49" s="2"/>
      <c r="I49" s="2">
        <v>1</v>
      </c>
      <c r="J49" s="2">
        <f>I49/0.22</f>
        <v>4.5454545454545459</v>
      </c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s="4" customFormat="1" ht="20.100000000000001" customHeight="1" x14ac:dyDescent="0.25">
      <c r="A50" s="2"/>
      <c r="B50" s="2"/>
      <c r="C50" s="67" t="s">
        <v>21</v>
      </c>
      <c r="D50" s="22" t="s">
        <v>15</v>
      </c>
      <c r="E50" s="29">
        <v>23</v>
      </c>
      <c r="F50" s="36">
        <f>0.28*2</f>
        <v>0.56000000000000005</v>
      </c>
      <c r="G50" s="5">
        <f>E50*F50</f>
        <v>12.88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s="4" customFormat="1" ht="20.100000000000001" customHeight="1" x14ac:dyDescent="0.25">
      <c r="A51" s="2"/>
      <c r="B51" s="2"/>
      <c r="C51" s="68"/>
      <c r="D51" s="24" t="s">
        <v>6</v>
      </c>
      <c r="E51" s="41">
        <v>2.2999999999999998</v>
      </c>
      <c r="F51" s="42"/>
      <c r="G51" s="3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20.100000000000001" customHeight="1" x14ac:dyDescent="0.25">
      <c r="C52" s="69" t="s">
        <v>87</v>
      </c>
      <c r="D52" s="69"/>
      <c r="E52" s="69"/>
      <c r="F52" s="70"/>
      <c r="G52" s="7">
        <f>G45+G49+G50+G47</f>
        <v>45.79</v>
      </c>
    </row>
    <row r="53" spans="1:20" ht="30" customHeight="1" x14ac:dyDescent="0.25">
      <c r="C53" s="65" t="s">
        <v>22</v>
      </c>
      <c r="D53" s="65"/>
      <c r="E53" s="65"/>
      <c r="F53" s="65"/>
      <c r="G53" s="65"/>
    </row>
    <row r="54" spans="1:20" ht="41.1" customHeight="1" x14ac:dyDescent="0.25">
      <c r="C54" s="30"/>
      <c r="D54" s="24" t="s">
        <v>2</v>
      </c>
      <c r="E54" s="24" t="s">
        <v>3</v>
      </c>
      <c r="F54" s="40" t="s">
        <v>4</v>
      </c>
      <c r="G54" s="26" t="s">
        <v>5</v>
      </c>
    </row>
    <row r="55" spans="1:20" ht="20.100000000000001" customHeight="1" x14ac:dyDescent="0.25">
      <c r="C55" s="18" t="s">
        <v>83</v>
      </c>
      <c r="D55" s="22" t="s">
        <v>15</v>
      </c>
      <c r="E55" s="12">
        <v>126.85</v>
      </c>
      <c r="F55" s="54"/>
      <c r="G55" s="54"/>
    </row>
    <row r="56" spans="1:20" ht="20.100000000000001" customHeight="1" x14ac:dyDescent="0.25">
      <c r="C56" s="18"/>
      <c r="D56" s="8" t="s">
        <v>6</v>
      </c>
      <c r="E56" s="8">
        <v>25.37</v>
      </c>
      <c r="F56" s="52">
        <v>3.5</v>
      </c>
      <c r="G56" s="31">
        <f>E56*F56</f>
        <v>88.795000000000002</v>
      </c>
    </row>
    <row r="57" spans="1:20" ht="20.100000000000001" customHeight="1" x14ac:dyDescent="0.25">
      <c r="C57" s="18" t="s">
        <v>13</v>
      </c>
      <c r="D57" s="8" t="s">
        <v>7</v>
      </c>
      <c r="E57" s="55">
        <f>E58*1000/0.89</f>
        <v>2662.9213483146068</v>
      </c>
      <c r="F57" s="52"/>
      <c r="G57" s="31"/>
    </row>
    <row r="58" spans="1:20" ht="20.100000000000001" customHeight="1" x14ac:dyDescent="0.25">
      <c r="C58" s="18"/>
      <c r="D58" s="8" t="s">
        <v>8</v>
      </c>
      <c r="E58" s="43">
        <v>2.37</v>
      </c>
      <c r="F58" s="52">
        <v>31</v>
      </c>
      <c r="G58" s="31">
        <f t="shared" ref="G58" si="5">E58*F58</f>
        <v>73.47</v>
      </c>
    </row>
    <row r="59" spans="1:20" ht="20.100000000000001" customHeight="1" x14ac:dyDescent="0.25">
      <c r="C59" s="69" t="s">
        <v>9</v>
      </c>
      <c r="D59" s="69"/>
      <c r="E59" s="69"/>
      <c r="F59" s="70"/>
      <c r="G59" s="7">
        <f>G56+G58</f>
        <v>162.26499999999999</v>
      </c>
    </row>
    <row r="60" spans="1:20" ht="32.25" customHeight="1" x14ac:dyDescent="0.25">
      <c r="C60" s="65" t="s">
        <v>88</v>
      </c>
      <c r="D60" s="65"/>
      <c r="E60" s="65"/>
      <c r="F60" s="65"/>
      <c r="G60" s="65"/>
    </row>
    <row r="61" spans="1:20" ht="44.25" customHeight="1" x14ac:dyDescent="0.25">
      <c r="C61" s="30"/>
      <c r="D61" s="24" t="s">
        <v>2</v>
      </c>
      <c r="E61" s="24" t="s">
        <v>3</v>
      </c>
      <c r="F61" s="40" t="s">
        <v>4</v>
      </c>
      <c r="G61" s="26" t="s">
        <v>5</v>
      </c>
    </row>
    <row r="62" spans="1:20" ht="20.100000000000001" customHeight="1" x14ac:dyDescent="0.25">
      <c r="C62" s="18" t="s">
        <v>83</v>
      </c>
      <c r="D62" s="8" t="s">
        <v>6</v>
      </c>
      <c r="E62" s="8">
        <v>3.4</v>
      </c>
      <c r="F62" s="52">
        <v>3.5</v>
      </c>
      <c r="G62" s="31">
        <f>E62*F62</f>
        <v>11.9</v>
      </c>
    </row>
    <row r="63" spans="1:20" ht="20.100000000000001" customHeight="1" x14ac:dyDescent="0.25">
      <c r="C63" s="67" t="s">
        <v>13</v>
      </c>
      <c r="D63" s="22" t="s">
        <v>7</v>
      </c>
      <c r="E63" s="47">
        <f>E64*1000/0.89</f>
        <v>216.85393258426967</v>
      </c>
      <c r="F63" s="51"/>
      <c r="G63" s="5"/>
    </row>
    <row r="64" spans="1:20" ht="20.100000000000001" customHeight="1" x14ac:dyDescent="0.25">
      <c r="C64" s="68"/>
      <c r="D64" s="24" t="s">
        <v>8</v>
      </c>
      <c r="E64" s="24">
        <v>0.193</v>
      </c>
      <c r="F64" s="53">
        <v>31</v>
      </c>
      <c r="G64" s="33">
        <f t="shared" ref="G64" si="6">E64*F64</f>
        <v>5.9830000000000005</v>
      </c>
    </row>
    <row r="65" spans="3:7" ht="20.100000000000001" customHeight="1" x14ac:dyDescent="0.25">
      <c r="C65" s="67" t="s">
        <v>38</v>
      </c>
      <c r="D65" s="22" t="s">
        <v>7</v>
      </c>
      <c r="E65" s="47">
        <f>E66*1000/0.22</f>
        <v>36.363636363636367</v>
      </c>
      <c r="F65" s="51"/>
      <c r="G65" s="5"/>
    </row>
    <row r="66" spans="3:7" ht="20.100000000000001" customHeight="1" x14ac:dyDescent="0.25">
      <c r="C66" s="68"/>
      <c r="D66" s="24" t="s">
        <v>8</v>
      </c>
      <c r="E66" s="24">
        <v>8.0000000000000002E-3</v>
      </c>
      <c r="F66" s="53">
        <v>31</v>
      </c>
      <c r="G66" s="33">
        <f t="shared" ref="G66" si="7">E66*F66</f>
        <v>0.248</v>
      </c>
    </row>
    <row r="67" spans="3:7" ht="20.100000000000001" customHeight="1" x14ac:dyDescent="0.25">
      <c r="C67" s="67" t="s">
        <v>21</v>
      </c>
      <c r="D67" s="22" t="s">
        <v>15</v>
      </c>
      <c r="E67" s="29">
        <v>8.89</v>
      </c>
      <c r="F67" s="36">
        <f>0.28*2</f>
        <v>0.56000000000000005</v>
      </c>
      <c r="G67" s="5">
        <f>E67*F67</f>
        <v>4.9784000000000006</v>
      </c>
    </row>
    <row r="68" spans="3:7" ht="20.100000000000001" customHeight="1" x14ac:dyDescent="0.25">
      <c r="C68" s="68"/>
      <c r="D68" s="24" t="s">
        <v>6</v>
      </c>
      <c r="E68" s="41">
        <v>0.89</v>
      </c>
      <c r="F68" s="42"/>
      <c r="G68" s="33"/>
    </row>
    <row r="69" spans="3:7" ht="20.100000000000001" customHeight="1" x14ac:dyDescent="0.25">
      <c r="C69" s="69" t="s">
        <v>98</v>
      </c>
      <c r="D69" s="69"/>
      <c r="E69" s="69"/>
      <c r="F69" s="70"/>
      <c r="G69" s="7">
        <f>G62+G66+G67+G64</f>
        <v>23.109400000000001</v>
      </c>
    </row>
    <row r="70" spans="3:7" ht="36" customHeight="1" x14ac:dyDescent="0.25">
      <c r="C70" s="65" t="s">
        <v>89</v>
      </c>
      <c r="D70" s="65"/>
      <c r="E70" s="65"/>
      <c r="F70" s="65"/>
      <c r="G70" s="65"/>
    </row>
    <row r="71" spans="3:7" ht="45.75" customHeight="1" x14ac:dyDescent="0.25">
      <c r="C71" s="30"/>
      <c r="D71" s="24" t="s">
        <v>2</v>
      </c>
      <c r="E71" s="24" t="s">
        <v>3</v>
      </c>
      <c r="F71" s="40" t="s">
        <v>4</v>
      </c>
      <c r="G71" s="26" t="s">
        <v>5</v>
      </c>
    </row>
    <row r="72" spans="3:7" ht="20.100000000000001" customHeight="1" x14ac:dyDescent="0.25">
      <c r="C72" s="18" t="s">
        <v>83</v>
      </c>
      <c r="D72" s="8" t="s">
        <v>6</v>
      </c>
      <c r="E72" s="8">
        <v>3.04</v>
      </c>
      <c r="F72" s="52">
        <v>3.5</v>
      </c>
      <c r="G72" s="31">
        <f>E72*F72</f>
        <v>10.64</v>
      </c>
    </row>
    <row r="73" spans="3:7" ht="20.100000000000001" customHeight="1" x14ac:dyDescent="0.25">
      <c r="C73" s="67" t="s">
        <v>13</v>
      </c>
      <c r="D73" s="22" t="s">
        <v>7</v>
      </c>
      <c r="E73" s="47">
        <f>E74*1000/0.89</f>
        <v>196.62921348314606</v>
      </c>
      <c r="F73" s="51"/>
      <c r="G73" s="5"/>
    </row>
    <row r="74" spans="3:7" ht="20.100000000000001" customHeight="1" x14ac:dyDescent="0.25">
      <c r="C74" s="68"/>
      <c r="D74" s="24" t="s">
        <v>8</v>
      </c>
      <c r="E74" s="24">
        <v>0.17499999999999999</v>
      </c>
      <c r="F74" s="53">
        <v>31</v>
      </c>
      <c r="G74" s="33">
        <f t="shared" ref="G74" si="8">E74*F74</f>
        <v>5.4249999999999998</v>
      </c>
    </row>
    <row r="75" spans="3:7" ht="20.100000000000001" customHeight="1" x14ac:dyDescent="0.25">
      <c r="C75" s="67" t="s">
        <v>38</v>
      </c>
      <c r="D75" s="22" t="s">
        <v>7</v>
      </c>
      <c r="E75" s="47">
        <f>E76*1000/0.22</f>
        <v>118.18181818181819</v>
      </c>
      <c r="F75" s="51"/>
      <c r="G75" s="5"/>
    </row>
    <row r="76" spans="3:7" ht="20.100000000000001" customHeight="1" x14ac:dyDescent="0.25">
      <c r="C76" s="68"/>
      <c r="D76" s="24" t="s">
        <v>8</v>
      </c>
      <c r="E76" s="24">
        <v>2.5999999999999999E-2</v>
      </c>
      <c r="F76" s="53">
        <v>31</v>
      </c>
      <c r="G76" s="33">
        <f t="shared" ref="G76" si="9">E76*F76</f>
        <v>0.80599999999999994</v>
      </c>
    </row>
    <row r="77" spans="3:7" ht="20.100000000000001" customHeight="1" x14ac:dyDescent="0.25">
      <c r="C77" s="67" t="s">
        <v>21</v>
      </c>
      <c r="D77" s="22" t="s">
        <v>15</v>
      </c>
      <c r="E77" s="29">
        <v>4.21</v>
      </c>
      <c r="F77" s="36">
        <f>0.28*2</f>
        <v>0.56000000000000005</v>
      </c>
      <c r="G77" s="5">
        <f>E77*F77</f>
        <v>2.3576000000000001</v>
      </c>
    </row>
    <row r="78" spans="3:7" ht="20.100000000000001" customHeight="1" x14ac:dyDescent="0.25">
      <c r="C78" s="68"/>
      <c r="D78" s="24" t="s">
        <v>6</v>
      </c>
      <c r="E78" s="41">
        <v>0.42</v>
      </c>
      <c r="F78" s="42"/>
      <c r="G78" s="33"/>
    </row>
    <row r="79" spans="3:7" ht="20.100000000000001" customHeight="1" x14ac:dyDescent="0.25">
      <c r="C79" s="69" t="s">
        <v>99</v>
      </c>
      <c r="D79" s="69"/>
      <c r="E79" s="69"/>
      <c r="F79" s="70"/>
      <c r="G79" s="7">
        <f>G72+G76+G77+G74</f>
        <v>19.2286</v>
      </c>
    </row>
    <row r="80" spans="3:7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</sheetData>
  <mergeCells count="34">
    <mergeCell ref="C4:G4"/>
    <mergeCell ref="C6:C7"/>
    <mergeCell ref="C9:C10"/>
    <mergeCell ref="C39:C40"/>
    <mergeCell ref="C18:C19"/>
    <mergeCell ref="C20:C21"/>
    <mergeCell ref="C32:F32"/>
    <mergeCell ref="C33:G33"/>
    <mergeCell ref="C23:F23"/>
    <mergeCell ref="C16:C17"/>
    <mergeCell ref="C26:C27"/>
    <mergeCell ref="C35:C36"/>
    <mergeCell ref="C11:G11"/>
    <mergeCell ref="C24:G24"/>
    <mergeCell ref="C53:G53"/>
    <mergeCell ref="C14:C15"/>
    <mergeCell ref="C42:F42"/>
    <mergeCell ref="C43:G43"/>
    <mergeCell ref="C50:C51"/>
    <mergeCell ref="C52:F52"/>
    <mergeCell ref="C46:C47"/>
    <mergeCell ref="C48:C49"/>
    <mergeCell ref="C37:C38"/>
    <mergeCell ref="C60:G60"/>
    <mergeCell ref="C63:C64"/>
    <mergeCell ref="C59:F59"/>
    <mergeCell ref="C75:C76"/>
    <mergeCell ref="C77:C78"/>
    <mergeCell ref="C79:F79"/>
    <mergeCell ref="C65:C66"/>
    <mergeCell ref="C67:C68"/>
    <mergeCell ref="C69:F69"/>
    <mergeCell ref="C70:G70"/>
    <mergeCell ref="C73:C74"/>
  </mergeCell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4C553-4242-4ACF-ADB1-3A098F64BD68}">
  <dimension ref="A4:T93"/>
  <sheetViews>
    <sheetView workbookViewId="0">
      <selection activeCell="C39" sqref="C39"/>
    </sheetView>
  </sheetViews>
  <sheetFormatPr defaultRowHeight="15" x14ac:dyDescent="0.25"/>
  <cols>
    <col min="1" max="2" width="9.140625" style="1"/>
    <col min="3" max="3" width="34" style="1" customWidth="1"/>
    <col min="4" max="5" width="9.140625" style="1"/>
    <col min="6" max="7" width="12.28515625" style="1" customWidth="1"/>
    <col min="8" max="9" width="9.140625" style="1"/>
    <col min="10" max="10" width="26.140625" style="1" customWidth="1"/>
    <col min="11" max="20" width="9.140625" style="1"/>
  </cols>
  <sheetData>
    <row r="4" spans="1:20" s="2" customFormat="1" ht="30" customHeight="1" x14ac:dyDescent="0.25">
      <c r="C4" s="65" t="s">
        <v>105</v>
      </c>
      <c r="D4" s="65"/>
      <c r="E4" s="65"/>
      <c r="F4" s="65"/>
      <c r="G4" s="65"/>
    </row>
    <row r="5" spans="1:20" s="2" customFormat="1" ht="41.1" customHeight="1" x14ac:dyDescent="0.25">
      <c r="C5" s="23"/>
      <c r="D5" s="24" t="s">
        <v>2</v>
      </c>
      <c r="E5" s="24" t="s">
        <v>3</v>
      </c>
      <c r="F5" s="25" t="s">
        <v>4</v>
      </c>
      <c r="G5" s="26" t="s">
        <v>5</v>
      </c>
      <c r="J5" s="60"/>
      <c r="K5" s="60"/>
      <c r="L5" s="60"/>
      <c r="M5" s="60"/>
      <c r="N5" s="60"/>
      <c r="O5" s="60"/>
      <c r="P5" s="60"/>
      <c r="Q5" s="60"/>
    </row>
    <row r="6" spans="1:20" s="4" customFormat="1" ht="20.100000000000001" customHeight="1" x14ac:dyDescent="0.25">
      <c r="A6" s="2"/>
      <c r="B6" s="2"/>
      <c r="C6" s="81" t="s">
        <v>106</v>
      </c>
      <c r="D6" s="8" t="s">
        <v>15</v>
      </c>
      <c r="E6" s="24">
        <f>'Спецификация стен'!B55</f>
        <v>215.17</v>
      </c>
      <c r="F6" s="22"/>
      <c r="G6" s="13"/>
      <c r="H6" s="2"/>
      <c r="I6" s="2"/>
      <c r="J6" s="60"/>
      <c r="K6" s="60"/>
      <c r="L6" s="60"/>
      <c r="M6" s="60"/>
      <c r="N6" s="60"/>
      <c r="O6" s="60"/>
      <c r="P6" s="60"/>
      <c r="Q6" s="60"/>
      <c r="R6" s="2"/>
      <c r="S6" s="2"/>
      <c r="T6" s="2"/>
    </row>
    <row r="7" spans="1:20" s="4" customFormat="1" ht="20.100000000000001" customHeight="1" x14ac:dyDescent="0.25">
      <c r="A7" s="2"/>
      <c r="B7" s="2"/>
      <c r="C7" s="68"/>
      <c r="D7" s="24" t="s">
        <v>6</v>
      </c>
      <c r="E7" s="24">
        <f>'Спецификация стен'!A55</f>
        <v>86.06</v>
      </c>
      <c r="F7" s="24">
        <v>3.1</v>
      </c>
      <c r="G7" s="82">
        <f>E7*F7</f>
        <v>266.786</v>
      </c>
      <c r="H7" s="2"/>
      <c r="I7" s="2"/>
      <c r="J7" s="60"/>
      <c r="K7" s="60"/>
      <c r="L7" s="60"/>
      <c r="M7" s="60"/>
      <c r="N7" s="60"/>
      <c r="O7" s="60"/>
      <c r="P7" s="60"/>
      <c r="Q7" s="60"/>
      <c r="R7" s="2"/>
      <c r="S7" s="2"/>
      <c r="T7" s="2"/>
    </row>
    <row r="8" spans="1:20" s="4" customFormat="1" ht="20.100000000000001" customHeight="1" x14ac:dyDescent="0.25">
      <c r="A8" s="2"/>
      <c r="B8" s="2"/>
      <c r="C8" s="81" t="s">
        <v>107</v>
      </c>
      <c r="D8" s="22" t="s">
        <v>15</v>
      </c>
      <c r="E8" s="8">
        <f>'Спецификация стен'!B41</f>
        <v>38.26</v>
      </c>
      <c r="F8" s="78"/>
      <c r="G8" s="84"/>
      <c r="H8" s="2"/>
      <c r="I8" s="2"/>
      <c r="J8" s="60"/>
      <c r="K8" s="60"/>
      <c r="L8" s="60"/>
      <c r="M8" s="60"/>
      <c r="N8" s="60"/>
      <c r="O8" s="60"/>
      <c r="P8" s="60"/>
      <c r="Q8" s="60"/>
      <c r="R8" s="2"/>
      <c r="S8" s="2"/>
      <c r="T8" s="2"/>
    </row>
    <row r="9" spans="1:20" s="4" customFormat="1" ht="20.100000000000001" customHeight="1" x14ac:dyDescent="0.25">
      <c r="A9" s="2"/>
      <c r="B9" s="2"/>
      <c r="C9" s="68"/>
      <c r="D9" s="8" t="s">
        <v>6</v>
      </c>
      <c r="E9" s="8">
        <f>'Спецификация стен'!A41</f>
        <v>11.48</v>
      </c>
      <c r="F9" s="24">
        <v>3.1</v>
      </c>
      <c r="G9" s="82">
        <f t="shared" ref="G9:G13" si="0">E9*F9</f>
        <v>35.588000000000001</v>
      </c>
      <c r="H9" s="2"/>
      <c r="I9" s="2"/>
      <c r="J9" s="60"/>
      <c r="K9" s="60"/>
      <c r="L9" s="60"/>
      <c r="M9" s="60"/>
      <c r="N9" s="60"/>
      <c r="O9" s="60"/>
      <c r="P9" s="60"/>
      <c r="Q9" s="60"/>
      <c r="R9" s="2"/>
      <c r="S9" s="2"/>
      <c r="T9" s="2"/>
    </row>
    <row r="10" spans="1:20" s="4" customFormat="1" ht="20.100000000000001" customHeight="1" x14ac:dyDescent="0.25">
      <c r="A10" s="2"/>
      <c r="B10" s="2"/>
      <c r="C10" s="81" t="s">
        <v>108</v>
      </c>
      <c r="D10" s="22" t="s">
        <v>15</v>
      </c>
      <c r="E10" s="8">
        <f>'Спецификация стен'!B36</f>
        <v>90.01</v>
      </c>
      <c r="F10" s="78"/>
      <c r="G10" s="15"/>
      <c r="H10" s="2"/>
      <c r="I10" s="2"/>
      <c r="J10" s="60"/>
      <c r="K10" s="60"/>
      <c r="L10" s="60"/>
      <c r="M10" s="60"/>
      <c r="N10" s="60"/>
      <c r="O10" s="60"/>
      <c r="P10" s="60"/>
      <c r="Q10" s="60"/>
      <c r="R10" s="2"/>
      <c r="S10" s="2"/>
      <c r="T10" s="2"/>
    </row>
    <row r="11" spans="1:20" s="4" customFormat="1" ht="20.100000000000001" customHeight="1" x14ac:dyDescent="0.25">
      <c r="A11" s="2"/>
      <c r="B11" s="2"/>
      <c r="C11" s="68"/>
      <c r="D11" s="8" t="s">
        <v>6</v>
      </c>
      <c r="E11" s="43">
        <f>'Спецификация стен'!A36</f>
        <v>18</v>
      </c>
      <c r="F11" s="24">
        <v>3.1</v>
      </c>
      <c r="G11" s="82">
        <f t="shared" si="0"/>
        <v>55.800000000000004</v>
      </c>
      <c r="H11" s="2"/>
      <c r="I11" s="2"/>
      <c r="J11" s="60"/>
      <c r="K11" s="60"/>
      <c r="L11" s="60"/>
      <c r="M11" s="60"/>
      <c r="N11" s="60"/>
      <c r="O11" s="60"/>
      <c r="P11" s="60"/>
      <c r="Q11" s="60"/>
      <c r="R11" s="2"/>
      <c r="S11" s="2"/>
      <c r="T11" s="2"/>
    </row>
    <row r="12" spans="1:20" s="4" customFormat="1" ht="20.100000000000001" customHeight="1" x14ac:dyDescent="0.25">
      <c r="A12" s="2"/>
      <c r="B12" s="2"/>
      <c r="C12" s="80" t="s">
        <v>109</v>
      </c>
      <c r="D12" s="22" t="s">
        <v>15</v>
      </c>
      <c r="E12" s="8">
        <f>'Спецификация стен'!B19</f>
        <v>77.889999999999986</v>
      </c>
      <c r="F12" s="78"/>
      <c r="G12" s="84"/>
      <c r="H12" s="2"/>
      <c r="I12" s="2"/>
      <c r="J12" s="60"/>
      <c r="K12" s="60"/>
      <c r="L12" s="60"/>
      <c r="M12" s="60"/>
      <c r="N12" s="60"/>
      <c r="O12" s="60"/>
      <c r="P12" s="60"/>
      <c r="Q12" s="60"/>
      <c r="R12" s="2"/>
      <c r="S12" s="2"/>
      <c r="T12" s="2"/>
    </row>
    <row r="13" spans="1:20" s="4" customFormat="1" ht="20.100000000000001" customHeight="1" x14ac:dyDescent="0.25">
      <c r="A13" s="2"/>
      <c r="B13" s="2"/>
      <c r="C13" s="73"/>
      <c r="D13" s="8" t="s">
        <v>6</v>
      </c>
      <c r="E13" s="8">
        <f>'Спецификация стен'!A19</f>
        <v>6.1499999999999986</v>
      </c>
      <c r="F13" s="24"/>
      <c r="G13" s="82">
        <f t="shared" si="0"/>
        <v>0</v>
      </c>
      <c r="H13" s="2"/>
      <c r="I13" s="2"/>
      <c r="J13" s="60"/>
      <c r="K13" s="60"/>
      <c r="L13" s="60"/>
      <c r="M13" s="60"/>
      <c r="N13" s="60"/>
      <c r="O13" s="60"/>
      <c r="P13" s="60"/>
      <c r="Q13" s="60"/>
      <c r="R13" s="2"/>
      <c r="S13" s="2"/>
      <c r="T13" s="2"/>
    </row>
    <row r="14" spans="1:20" s="4" customFormat="1" ht="20.100000000000001" customHeight="1" x14ac:dyDescent="0.25">
      <c r="A14" s="2"/>
      <c r="B14" s="2"/>
      <c r="C14" s="35" t="s">
        <v>110</v>
      </c>
      <c r="D14" s="77" t="s">
        <v>111</v>
      </c>
      <c r="E14" s="83">
        <f>E7+E9+E11+E13</f>
        <v>121.69</v>
      </c>
      <c r="F14" s="83"/>
      <c r="G14" s="50">
        <f t="shared" ref="G14" si="1">G7+G9+G11+G13</f>
        <v>358.17400000000004</v>
      </c>
      <c r="H14" s="2"/>
      <c r="I14" s="2"/>
      <c r="J14" s="60"/>
      <c r="K14" s="60"/>
      <c r="L14" s="60"/>
      <c r="M14" s="60"/>
      <c r="N14" s="60"/>
      <c r="O14" s="60"/>
      <c r="P14" s="60"/>
      <c r="Q14" s="60"/>
      <c r="R14" s="2"/>
      <c r="S14" s="2"/>
      <c r="T14" s="2"/>
    </row>
    <row r="15" spans="1:20" s="1" customFormat="1" ht="30" customHeight="1" x14ac:dyDescent="0.25">
      <c r="C15" s="65" t="s">
        <v>112</v>
      </c>
      <c r="D15" s="65"/>
      <c r="E15" s="65"/>
      <c r="F15" s="65"/>
      <c r="G15" s="65"/>
      <c r="J15" s="76"/>
      <c r="K15" s="76"/>
      <c r="L15" s="76"/>
      <c r="M15" s="76"/>
      <c r="N15" s="76"/>
      <c r="O15" s="76"/>
      <c r="P15" s="76"/>
      <c r="Q15" s="76"/>
    </row>
    <row r="16" spans="1:20" s="1" customFormat="1" ht="41.1" customHeight="1" x14ac:dyDescent="0.25">
      <c r="C16" s="30"/>
      <c r="D16" s="24" t="s">
        <v>2</v>
      </c>
      <c r="E16" s="24" t="s">
        <v>3</v>
      </c>
      <c r="F16" s="25" t="s">
        <v>4</v>
      </c>
      <c r="G16" s="26" t="s">
        <v>5</v>
      </c>
    </row>
    <row r="17" spans="1:20" s="2" customFormat="1" ht="20.100000000000001" customHeight="1" x14ac:dyDescent="0.25">
      <c r="C17" s="18" t="s">
        <v>113</v>
      </c>
      <c r="D17" s="22" t="s">
        <v>15</v>
      </c>
      <c r="E17" s="8">
        <f>'Ведомость материалов крыш'!D14</f>
        <v>225.58</v>
      </c>
      <c r="F17" s="8"/>
      <c r="G17" s="31">
        <f>E17*F17</f>
        <v>0</v>
      </c>
    </row>
    <row r="18" spans="1:20" s="2" customFormat="1" ht="20.100000000000001" customHeight="1" x14ac:dyDescent="0.25">
      <c r="C18" s="18" t="s">
        <v>114</v>
      </c>
      <c r="D18" s="78" t="s">
        <v>15</v>
      </c>
      <c r="E18" s="29">
        <f>'Ведомость материалов крыш'!D18</f>
        <v>225.58</v>
      </c>
      <c r="F18" s="8"/>
      <c r="G18" s="31">
        <f t="shared" ref="G18:G22" si="2">E18*F18</f>
        <v>0</v>
      </c>
    </row>
    <row r="19" spans="1:20" s="2" customFormat="1" ht="20.100000000000001" customHeight="1" x14ac:dyDescent="0.25">
      <c r="C19" s="23" t="s">
        <v>115</v>
      </c>
      <c r="D19" s="78" t="s">
        <v>15</v>
      </c>
      <c r="E19" s="79">
        <f>'Ведомость материалов крыш'!D10</f>
        <v>225.58</v>
      </c>
      <c r="F19" s="24"/>
      <c r="G19" s="31">
        <f t="shared" si="2"/>
        <v>0</v>
      </c>
    </row>
    <row r="20" spans="1:20" s="2" customFormat="1" ht="20.100000000000001" customHeight="1" x14ac:dyDescent="0.25">
      <c r="C20" s="18" t="s">
        <v>36</v>
      </c>
      <c r="D20" s="78" t="s">
        <v>15</v>
      </c>
      <c r="E20" s="43">
        <f>E19</f>
        <v>225.58</v>
      </c>
      <c r="F20" s="8"/>
      <c r="G20" s="31">
        <f t="shared" si="2"/>
        <v>0</v>
      </c>
    </row>
    <row r="21" spans="1:20" s="2" customFormat="1" ht="20.100000000000001" customHeight="1" x14ac:dyDescent="0.25">
      <c r="C21" s="67" t="s">
        <v>116</v>
      </c>
      <c r="D21" s="8" t="s">
        <v>15</v>
      </c>
      <c r="E21" s="8">
        <f>'Ведомость материалов крыш'!D6</f>
        <v>222.87</v>
      </c>
      <c r="F21" s="78"/>
      <c r="G21" s="85"/>
    </row>
    <row r="22" spans="1:20" s="2" customFormat="1" ht="20.100000000000001" customHeight="1" x14ac:dyDescent="0.25">
      <c r="C22" s="68"/>
      <c r="D22" s="24" t="s">
        <v>6</v>
      </c>
      <c r="E22" s="24">
        <f>'Ведомость материалов крыш'!E6</f>
        <v>44.58</v>
      </c>
      <c r="F22" s="24"/>
      <c r="G22" s="86">
        <f t="shared" si="2"/>
        <v>0</v>
      </c>
    </row>
    <row r="23" spans="1:20" s="4" customFormat="1" ht="20.100000000000001" customHeight="1" x14ac:dyDescent="0.25">
      <c r="A23" s="2"/>
      <c r="B23" s="2"/>
      <c r="C23" s="71" t="s">
        <v>118</v>
      </c>
      <c r="D23" s="71"/>
      <c r="E23" s="71"/>
      <c r="F23" s="71"/>
      <c r="G23" s="37">
        <f>SUM(G17:G22)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s="1" customFormat="1" ht="30" customHeight="1" x14ac:dyDescent="0.25">
      <c r="C24" s="65" t="s">
        <v>132</v>
      </c>
      <c r="D24" s="65"/>
      <c r="E24" s="65"/>
      <c r="F24" s="65"/>
      <c r="G24" s="65"/>
    </row>
    <row r="25" spans="1:20" s="1" customFormat="1" ht="47.25" customHeight="1" x14ac:dyDescent="0.25">
      <c r="C25" s="30"/>
      <c r="D25" s="24" t="s">
        <v>2</v>
      </c>
      <c r="E25" s="24" t="s">
        <v>3</v>
      </c>
      <c r="F25" s="25" t="s">
        <v>4</v>
      </c>
      <c r="G25" s="26" t="s">
        <v>5</v>
      </c>
    </row>
    <row r="26" spans="1:20" s="1" customFormat="1" ht="20.100000000000001" customHeight="1" x14ac:dyDescent="0.25">
      <c r="C26" s="80" t="s">
        <v>117</v>
      </c>
      <c r="D26" s="24" t="s">
        <v>144</v>
      </c>
      <c r="E26" s="43">
        <f>'Ведомость материалов несущего к'!E465+колонны!F136</f>
        <v>139.168566</v>
      </c>
      <c r="F26" s="8"/>
      <c r="G26" s="31"/>
    </row>
    <row r="27" spans="1:20" s="1" customFormat="1" ht="20.100000000000001" customHeight="1" x14ac:dyDescent="0.25">
      <c r="C27" s="73"/>
      <c r="D27" s="24" t="s">
        <v>6</v>
      </c>
      <c r="E27" s="41">
        <f>'Ведомость материалов несущего к'!D465+колонны!G136</f>
        <v>5.6000000000000005</v>
      </c>
      <c r="F27" s="24"/>
      <c r="G27" s="33"/>
    </row>
    <row r="28" spans="1:20" s="1" customFormat="1" ht="20.100000000000001" customHeight="1" x14ac:dyDescent="0.25">
      <c r="C28" s="80" t="s">
        <v>145</v>
      </c>
      <c r="D28" s="24" t="s">
        <v>144</v>
      </c>
      <c r="E28" s="43">
        <f>'Ведомость материалов несущего к'!E443+'Ведомость материалов несущего к'!E174+колонны!F110</f>
        <v>92.404976999999988</v>
      </c>
      <c r="F28" s="8"/>
      <c r="G28" s="31"/>
    </row>
    <row r="29" spans="1:20" s="1" customFormat="1" ht="20.100000000000001" customHeight="1" x14ac:dyDescent="0.25">
      <c r="C29" s="73"/>
      <c r="D29" s="24" t="s">
        <v>6</v>
      </c>
      <c r="E29" s="41">
        <f>'Ведомость материалов несущего к'!D443+'Ведомость материалов несущего к'!D174+колонны!G110</f>
        <v>1.8300000000000007</v>
      </c>
      <c r="F29" s="24"/>
      <c r="G29" s="33"/>
    </row>
    <row r="30" spans="1:20" s="1" customFormat="1" ht="20.100000000000001" customHeight="1" x14ac:dyDescent="0.25">
      <c r="C30" s="80" t="s">
        <v>146</v>
      </c>
      <c r="D30" s="24" t="s">
        <v>144</v>
      </c>
      <c r="E30" s="43">
        <f>'Ведомость материалов несущего к'!E410+колонны!F103</f>
        <v>597.46952000000033</v>
      </c>
      <c r="F30" s="8"/>
      <c r="G30" s="31"/>
    </row>
    <row r="31" spans="1:20" s="1" customFormat="1" ht="20.100000000000001" customHeight="1" x14ac:dyDescent="0.25">
      <c r="C31" s="73"/>
      <c r="D31" s="24" t="s">
        <v>6</v>
      </c>
      <c r="E31" s="41">
        <f>'Ведомость материалов несущего к'!D410+колонны!G103</f>
        <v>5.8899999999999828</v>
      </c>
      <c r="F31" s="24"/>
      <c r="G31" s="33"/>
    </row>
    <row r="32" spans="1:20" s="1" customFormat="1" ht="20.100000000000001" customHeight="1" x14ac:dyDescent="0.25">
      <c r="C32" s="80" t="s">
        <v>147</v>
      </c>
      <c r="D32" s="24" t="s">
        <v>144</v>
      </c>
      <c r="E32" s="43">
        <f>'Ведомость материалов несущего к'!E169+колонны!F69</f>
        <v>606.07850799999983</v>
      </c>
      <c r="F32" s="8"/>
      <c r="G32" s="31"/>
    </row>
    <row r="33" spans="3:7" s="1" customFormat="1" ht="20.100000000000001" customHeight="1" x14ac:dyDescent="0.25">
      <c r="C33" s="73"/>
      <c r="D33" s="24" t="s">
        <v>6</v>
      </c>
      <c r="E33" s="41">
        <f>'Ведомость материалов несущего к'!D169+колонны!G69</f>
        <v>2.7399999999999975</v>
      </c>
      <c r="F33" s="24"/>
      <c r="G33" s="33"/>
    </row>
    <row r="34" spans="3:7" s="1" customFormat="1" ht="20.100000000000001" customHeight="1" x14ac:dyDescent="0.25">
      <c r="C34" s="80" t="s">
        <v>148</v>
      </c>
      <c r="D34" s="24" t="s">
        <v>144</v>
      </c>
      <c r="E34" s="43">
        <f>E32</f>
        <v>606.07850799999983</v>
      </c>
      <c r="F34" s="8"/>
      <c r="G34" s="31"/>
    </row>
    <row r="35" spans="3:7" s="1" customFormat="1" ht="20.100000000000001" customHeight="1" x14ac:dyDescent="0.25">
      <c r="C35" s="73"/>
      <c r="D35" s="24" t="s">
        <v>6</v>
      </c>
      <c r="E35" s="41">
        <f>E33</f>
        <v>2.7399999999999975</v>
      </c>
      <c r="F35" s="24"/>
      <c r="G35" s="33"/>
    </row>
    <row r="36" spans="3:7" s="1" customFormat="1" ht="20.100000000000001" customHeight="1" x14ac:dyDescent="0.25">
      <c r="C36" s="80" t="s">
        <v>149</v>
      </c>
      <c r="D36" s="24" t="s">
        <v>144</v>
      </c>
      <c r="E36" s="43">
        <f>'Ведомость материалов несущего к'!E22</f>
        <v>71.580939999999998</v>
      </c>
      <c r="F36" s="8"/>
      <c r="G36" s="31"/>
    </row>
    <row r="37" spans="3:7" s="1" customFormat="1" ht="20.100000000000001" customHeight="1" x14ac:dyDescent="0.25">
      <c r="C37" s="73"/>
      <c r="D37" s="24" t="s">
        <v>6</v>
      </c>
      <c r="E37" s="41">
        <f>'Ведомость материалов несущего к'!D22</f>
        <v>0.48</v>
      </c>
      <c r="F37" s="24"/>
      <c r="G37" s="33"/>
    </row>
    <row r="38" spans="3:7" s="1" customFormat="1" ht="20.100000000000001" customHeight="1" x14ac:dyDescent="0.25">
      <c r="C38" s="71" t="s">
        <v>150</v>
      </c>
      <c r="D38" s="71"/>
      <c r="E38" s="71"/>
      <c r="F38" s="71"/>
      <c r="G38" s="37"/>
    </row>
    <row r="39" spans="3:7" s="1" customFormat="1" ht="20.100000000000001" customHeight="1" x14ac:dyDescent="0.25"/>
    <row r="40" spans="3:7" s="1" customFormat="1" ht="20.100000000000001" customHeight="1" x14ac:dyDescent="0.25"/>
    <row r="41" spans="3:7" s="1" customFormat="1" ht="20.100000000000001" customHeight="1" x14ac:dyDescent="0.25"/>
    <row r="42" spans="3:7" s="1" customFormat="1" ht="20.100000000000001" customHeight="1" x14ac:dyDescent="0.25"/>
    <row r="43" spans="3:7" s="1" customFormat="1" ht="20.100000000000001" customHeight="1" x14ac:dyDescent="0.25"/>
    <row r="44" spans="3:7" s="1" customFormat="1" ht="20.100000000000001" customHeight="1" x14ac:dyDescent="0.25"/>
    <row r="45" spans="3:7" s="1" customFormat="1" ht="20.100000000000001" customHeight="1" x14ac:dyDescent="0.25"/>
    <row r="46" spans="3:7" s="1" customFormat="1" ht="20.100000000000001" customHeight="1" x14ac:dyDescent="0.25"/>
    <row r="47" spans="3:7" s="1" customFormat="1" ht="20.100000000000001" customHeight="1" x14ac:dyDescent="0.25"/>
    <row r="48" spans="3:7" s="1" customFormat="1" ht="20.100000000000001" customHeight="1" x14ac:dyDescent="0.25"/>
    <row r="49" s="1" customFormat="1" ht="20.100000000000001" customHeight="1" x14ac:dyDescent="0.25"/>
    <row r="50" s="1" customFormat="1" ht="20.100000000000001" customHeight="1" x14ac:dyDescent="0.25"/>
    <row r="51" s="1" customFormat="1" ht="20.100000000000001" customHeight="1" x14ac:dyDescent="0.25"/>
    <row r="52" s="1" customFormat="1" ht="20.100000000000001" customHeight="1" x14ac:dyDescent="0.25"/>
    <row r="53" s="1" customFormat="1" ht="20.100000000000001" customHeight="1" x14ac:dyDescent="0.25"/>
    <row r="54" s="1" customFormat="1" ht="20.100000000000001" customHeight="1" x14ac:dyDescent="0.25"/>
    <row r="55" s="1" customFormat="1" ht="20.100000000000001" customHeight="1" x14ac:dyDescent="0.25"/>
    <row r="56" s="1" customFormat="1" ht="20.100000000000001" customHeight="1" x14ac:dyDescent="0.25"/>
    <row r="57" s="1" customFormat="1" ht="20.100000000000001" customHeight="1" x14ac:dyDescent="0.25"/>
    <row r="58" s="1" customFormat="1" ht="20.100000000000001" customHeight="1" x14ac:dyDescent="0.25"/>
    <row r="59" s="1" customFormat="1" ht="20.100000000000001" customHeight="1" x14ac:dyDescent="0.25"/>
    <row r="60" s="1" customFormat="1" ht="20.100000000000001" customHeight="1" x14ac:dyDescent="0.25"/>
    <row r="61" s="1" customFormat="1" ht="20.100000000000001" customHeight="1" x14ac:dyDescent="0.25"/>
    <row r="62" s="1" customFormat="1" ht="20.100000000000001" customHeight="1" x14ac:dyDescent="0.25"/>
    <row r="63" s="1" customFormat="1" ht="20.100000000000001" customHeight="1" x14ac:dyDescent="0.25"/>
    <row r="64" s="1" customFormat="1" ht="20.100000000000001" customHeight="1" x14ac:dyDescent="0.25"/>
    <row r="65" s="1" customFormat="1" ht="20.100000000000001" customHeight="1" x14ac:dyDescent="0.25"/>
    <row r="66" s="1" customFormat="1" ht="20.100000000000001" customHeight="1" x14ac:dyDescent="0.25"/>
    <row r="67" s="1" customFormat="1" ht="20.100000000000001" customHeight="1" x14ac:dyDescent="0.25"/>
    <row r="68" s="1" customFormat="1" ht="20.100000000000001" customHeight="1" x14ac:dyDescent="0.25"/>
    <row r="69" s="1" customFormat="1" ht="20.100000000000001" customHeight="1" x14ac:dyDescent="0.25"/>
    <row r="70" s="1" customFormat="1" ht="20.100000000000001" customHeight="1" x14ac:dyDescent="0.25"/>
    <row r="71" s="1" customFormat="1" ht="20.100000000000001" customHeight="1" x14ac:dyDescent="0.25"/>
    <row r="72" s="1" customFormat="1" ht="20.100000000000001" customHeight="1" x14ac:dyDescent="0.25"/>
    <row r="73" s="1" customFormat="1" ht="20.100000000000001" customHeight="1" x14ac:dyDescent="0.25"/>
    <row r="74" s="1" customFormat="1" ht="20.100000000000001" customHeight="1" x14ac:dyDescent="0.25"/>
    <row r="75" s="1" customFormat="1" ht="20.100000000000001" customHeight="1" x14ac:dyDescent="0.25"/>
    <row r="76" s="1" customFormat="1" ht="20.100000000000001" customHeight="1" x14ac:dyDescent="0.25"/>
    <row r="77" s="1" customFormat="1" ht="20.100000000000001" customHeight="1" x14ac:dyDescent="0.25"/>
    <row r="78" s="1" customFormat="1" ht="20.100000000000001" customHeight="1" x14ac:dyDescent="0.25"/>
    <row r="79" s="1" customFormat="1" ht="20.100000000000001" customHeight="1" x14ac:dyDescent="0.25"/>
    <row r="80" s="1" customFormat="1" ht="20.100000000000001" customHeight="1" x14ac:dyDescent="0.25"/>
    <row r="81" s="1" customFormat="1" ht="20.100000000000001" customHeight="1" x14ac:dyDescent="0.25"/>
    <row r="82" s="1" customFormat="1" ht="20.100000000000001" customHeight="1" x14ac:dyDescent="0.25"/>
    <row r="83" s="1" customFormat="1" ht="20.100000000000001" customHeight="1" x14ac:dyDescent="0.25"/>
    <row r="84" s="1" customFormat="1" ht="20.100000000000001" customHeight="1" x14ac:dyDescent="0.25"/>
    <row r="85" s="1" customFormat="1" ht="20.100000000000001" customHeight="1" x14ac:dyDescent="0.25"/>
    <row r="86" s="1" customFormat="1" ht="20.100000000000001" customHeight="1" x14ac:dyDescent="0.25"/>
    <row r="87" s="1" customFormat="1" ht="20.100000000000001" customHeight="1" x14ac:dyDescent="0.25"/>
    <row r="88" s="1" customFormat="1" ht="20.100000000000001" customHeight="1" x14ac:dyDescent="0.25"/>
    <row r="89" s="1" customFormat="1" ht="20.100000000000001" customHeight="1" x14ac:dyDescent="0.25"/>
    <row r="90" s="1" customFormat="1" ht="20.100000000000001" customHeight="1" x14ac:dyDescent="0.25"/>
    <row r="91" s="1" customFormat="1" ht="20.100000000000001" customHeight="1" x14ac:dyDescent="0.25"/>
    <row r="92" s="1" customFormat="1" ht="20.100000000000001" customHeight="1" x14ac:dyDescent="0.25"/>
    <row r="93" s="1" customFormat="1" ht="20.100000000000001" customHeight="1" x14ac:dyDescent="0.25"/>
  </sheetData>
  <mergeCells count="16">
    <mergeCell ref="C28:C29"/>
    <mergeCell ref="C32:C33"/>
    <mergeCell ref="C34:C35"/>
    <mergeCell ref="C36:C37"/>
    <mergeCell ref="C12:C13"/>
    <mergeCell ref="C10:C11"/>
    <mergeCell ref="C24:G24"/>
    <mergeCell ref="C30:C31"/>
    <mergeCell ref="C38:F38"/>
    <mergeCell ref="C26:C27"/>
    <mergeCell ref="C21:C22"/>
    <mergeCell ref="C23:F23"/>
    <mergeCell ref="C4:G4"/>
    <mergeCell ref="C6:C7"/>
    <mergeCell ref="C8:C9"/>
    <mergeCell ref="C15:G15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B9BE7-623F-4A7C-BD7E-EE81D2F33F31}">
  <dimension ref="A4:T85"/>
  <sheetViews>
    <sheetView workbookViewId="0">
      <selection activeCell="F13" sqref="F13"/>
    </sheetView>
  </sheetViews>
  <sheetFormatPr defaultRowHeight="15" x14ac:dyDescent="0.25"/>
  <cols>
    <col min="1" max="2" width="9.140625" style="1"/>
    <col min="3" max="3" width="32.140625" style="1" customWidth="1"/>
    <col min="4" max="4" width="12.5703125" style="1" customWidth="1"/>
    <col min="5" max="5" width="9.140625" style="1"/>
    <col min="6" max="7" width="12.28515625" style="1" customWidth="1"/>
    <col min="8" max="9" width="9.140625" style="1"/>
    <col min="10" max="10" width="26.140625" style="1" customWidth="1"/>
    <col min="11" max="20" width="9.140625" style="1"/>
  </cols>
  <sheetData>
    <row r="4" spans="2:7" s="2" customFormat="1" ht="30" customHeight="1" x14ac:dyDescent="0.25">
      <c r="C4" s="65" t="s">
        <v>23</v>
      </c>
      <c r="D4" s="65"/>
      <c r="E4" s="65"/>
      <c r="F4" s="20"/>
      <c r="G4" s="20"/>
    </row>
    <row r="5" spans="2:7" ht="20.100000000000001" customHeight="1" x14ac:dyDescent="0.25">
      <c r="B5" s="10"/>
      <c r="C5" s="17" t="s">
        <v>26</v>
      </c>
      <c r="D5" s="9" t="s">
        <v>27</v>
      </c>
      <c r="E5" s="11" t="s">
        <v>28</v>
      </c>
      <c r="F5" s="10"/>
    </row>
    <row r="6" spans="2:7" ht="20.100000000000001" customHeight="1" x14ac:dyDescent="0.25">
      <c r="B6" s="10"/>
      <c r="C6" s="18" t="s">
        <v>24</v>
      </c>
      <c r="D6" s="8">
        <v>743.43</v>
      </c>
      <c r="E6" s="12" t="s">
        <v>15</v>
      </c>
    </row>
    <row r="7" spans="2:7" ht="20.100000000000001" customHeight="1" x14ac:dyDescent="0.25">
      <c r="B7" s="10"/>
      <c r="C7" s="18" t="s">
        <v>25</v>
      </c>
      <c r="D7" s="8">
        <v>161.91999999999999</v>
      </c>
      <c r="E7" s="12" t="s">
        <v>15</v>
      </c>
    </row>
    <row r="8" spans="2:7" ht="20.100000000000001" customHeight="1" x14ac:dyDescent="0.25">
      <c r="B8" s="10"/>
      <c r="C8" s="18" t="s">
        <v>29</v>
      </c>
      <c r="D8" s="8">
        <v>3</v>
      </c>
      <c r="E8" s="12" t="s">
        <v>30</v>
      </c>
    </row>
    <row r="9" spans="2:7" ht="20.100000000000001" customHeight="1" x14ac:dyDescent="0.25">
      <c r="B9" s="10"/>
      <c r="C9" s="18" t="s">
        <v>31</v>
      </c>
      <c r="D9" s="8">
        <v>10.41</v>
      </c>
      <c r="E9" s="12" t="s">
        <v>33</v>
      </c>
    </row>
    <row r="10" spans="2:7" ht="20.100000000000001" customHeight="1" x14ac:dyDescent="0.25">
      <c r="B10" s="10"/>
      <c r="C10" s="19" t="s">
        <v>32</v>
      </c>
      <c r="D10" s="14">
        <f>D7/D6</f>
        <v>0.2178012724802604</v>
      </c>
      <c r="E10" s="15"/>
    </row>
    <row r="11" spans="2:7" ht="20.100000000000001" customHeight="1" x14ac:dyDescent="0.25">
      <c r="B11" s="10"/>
      <c r="C11" s="16"/>
      <c r="D11" s="13"/>
      <c r="E11" s="13"/>
    </row>
    <row r="12" spans="2:7" ht="20.100000000000001" customHeight="1" x14ac:dyDescent="0.25">
      <c r="B12" s="10"/>
      <c r="C12" s="2"/>
      <c r="D12" s="3"/>
      <c r="E12" s="13"/>
    </row>
    <row r="13" spans="2:7" ht="20.100000000000001" customHeight="1" x14ac:dyDescent="0.25">
      <c r="C13" s="2"/>
      <c r="D13" s="3"/>
      <c r="E13" s="13"/>
    </row>
    <row r="14" spans="2:7" ht="20.100000000000001" customHeight="1" x14ac:dyDescent="0.25">
      <c r="C14" s="2"/>
      <c r="D14" s="3"/>
      <c r="E14" s="3"/>
    </row>
    <row r="15" spans="2:7" ht="20.100000000000001" customHeight="1" x14ac:dyDescent="0.25">
      <c r="C15" s="2"/>
      <c r="D15" s="3"/>
      <c r="E15" s="3"/>
    </row>
    <row r="16" spans="2:7" ht="20.100000000000001" customHeight="1" x14ac:dyDescent="0.25">
      <c r="C16" s="2"/>
      <c r="D16" s="3"/>
      <c r="E16" s="3"/>
    </row>
    <row r="17" spans="3:5" ht="20.100000000000001" customHeight="1" x14ac:dyDescent="0.25">
      <c r="C17" s="2"/>
      <c r="D17" s="3"/>
      <c r="E17" s="3"/>
    </row>
    <row r="18" spans="3:5" ht="20.100000000000001" customHeight="1" x14ac:dyDescent="0.25">
      <c r="C18" s="2"/>
      <c r="D18" s="3"/>
      <c r="E18" s="3"/>
    </row>
    <row r="19" spans="3:5" ht="20.100000000000001" customHeight="1" x14ac:dyDescent="0.25">
      <c r="C19" s="2"/>
      <c r="D19" s="3"/>
      <c r="E19" s="3"/>
    </row>
    <row r="20" spans="3:5" ht="20.100000000000001" customHeight="1" x14ac:dyDescent="0.25">
      <c r="C20" s="2"/>
      <c r="D20" s="3"/>
      <c r="E20" s="3"/>
    </row>
    <row r="21" spans="3:5" ht="20.100000000000001" customHeight="1" x14ac:dyDescent="0.25">
      <c r="C21" s="2"/>
      <c r="D21" s="3"/>
      <c r="E21" s="3"/>
    </row>
    <row r="22" spans="3:5" ht="20.100000000000001" customHeight="1" x14ac:dyDescent="0.25">
      <c r="C22" s="2"/>
      <c r="D22" s="3"/>
      <c r="E22" s="3"/>
    </row>
    <row r="23" spans="3:5" ht="20.100000000000001" customHeight="1" x14ac:dyDescent="0.25">
      <c r="C23" s="2"/>
      <c r="D23" s="3"/>
      <c r="E23" s="3"/>
    </row>
    <row r="24" spans="3:5" ht="20.100000000000001" customHeight="1" x14ac:dyDescent="0.25">
      <c r="C24" s="2"/>
      <c r="D24" s="3"/>
      <c r="E24" s="3"/>
    </row>
    <row r="25" spans="3:5" ht="20.100000000000001" customHeight="1" x14ac:dyDescent="0.25"/>
    <row r="26" spans="3:5" ht="20.100000000000001" customHeight="1" x14ac:dyDescent="0.25"/>
    <row r="27" spans="3:5" ht="20.100000000000001" customHeight="1" x14ac:dyDescent="0.25"/>
    <row r="28" spans="3:5" ht="20.100000000000001" customHeight="1" x14ac:dyDescent="0.25"/>
    <row r="29" spans="3:5" ht="20.100000000000001" customHeight="1" x14ac:dyDescent="0.25"/>
    <row r="30" spans="3:5" ht="20.100000000000001" customHeight="1" x14ac:dyDescent="0.25"/>
    <row r="31" spans="3:5" ht="20.100000000000001" customHeight="1" x14ac:dyDescent="0.25"/>
    <row r="32" spans="3:5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</sheetData>
  <mergeCells count="1">
    <mergeCell ref="C4:E4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9D484-1A4A-4D65-90B0-14EB7E312FA6}">
  <dimension ref="A1:O22"/>
  <sheetViews>
    <sheetView workbookViewId="0">
      <selection activeCell="E22" sqref="E22"/>
    </sheetView>
  </sheetViews>
  <sheetFormatPr defaultRowHeight="15" x14ac:dyDescent="0.25"/>
  <sheetData>
    <row r="1" spans="1:15" x14ac:dyDescent="0.25"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</row>
    <row r="2" spans="1:15" x14ac:dyDescent="0.25">
      <c r="A2" t="s">
        <v>48</v>
      </c>
    </row>
    <row r="3" spans="1:15" x14ac:dyDescent="0.25">
      <c r="B3" t="s">
        <v>49</v>
      </c>
      <c r="D3" t="s">
        <v>50</v>
      </c>
    </row>
    <row r="4" spans="1:15" x14ac:dyDescent="0.25">
      <c r="D4" t="s">
        <v>51</v>
      </c>
    </row>
    <row r="5" spans="1:15" x14ac:dyDescent="0.25">
      <c r="D5" t="s">
        <v>52</v>
      </c>
    </row>
    <row r="6" spans="1:15" x14ac:dyDescent="0.25">
      <c r="D6" t="s">
        <v>53</v>
      </c>
    </row>
    <row r="7" spans="1:15" x14ac:dyDescent="0.25">
      <c r="D7" t="s">
        <v>54</v>
      </c>
      <c r="E7" t="s">
        <v>55</v>
      </c>
      <c r="F7" t="s">
        <v>56</v>
      </c>
    </row>
    <row r="8" spans="1:15" x14ac:dyDescent="0.25">
      <c r="B8" t="s">
        <v>57</v>
      </c>
      <c r="D8">
        <v>7.95</v>
      </c>
      <c r="E8">
        <v>40.9</v>
      </c>
      <c r="F8">
        <v>48.85</v>
      </c>
      <c r="O8">
        <v>1.1000000000000001</v>
      </c>
    </row>
    <row r="9" spans="1:15" x14ac:dyDescent="0.25">
      <c r="B9" t="s">
        <v>58</v>
      </c>
      <c r="D9">
        <v>5.3</v>
      </c>
      <c r="E9">
        <v>18.64</v>
      </c>
      <c r="F9">
        <v>23.94</v>
      </c>
      <c r="O9">
        <v>1.1000000000000001</v>
      </c>
    </row>
    <row r="10" spans="1:15" x14ac:dyDescent="0.25">
      <c r="B10" t="s">
        <v>59</v>
      </c>
      <c r="D10">
        <v>13.11</v>
      </c>
      <c r="E10">
        <v>68.099999999999994</v>
      </c>
      <c r="F10">
        <v>81.209999999999994</v>
      </c>
      <c r="O10">
        <v>1.1000000000000001</v>
      </c>
    </row>
    <row r="11" spans="1:15" x14ac:dyDescent="0.25">
      <c r="B11" t="s">
        <v>60</v>
      </c>
      <c r="D11">
        <v>10.26</v>
      </c>
      <c r="E11">
        <v>49.62</v>
      </c>
      <c r="F11">
        <v>59.88</v>
      </c>
      <c r="O11">
        <v>1.1000000000000001</v>
      </c>
    </row>
    <row r="12" spans="1:15" x14ac:dyDescent="0.25">
      <c r="B12" t="s">
        <v>61</v>
      </c>
      <c r="D12">
        <v>6.84</v>
      </c>
      <c r="E12">
        <v>37.380000000000003</v>
      </c>
      <c r="F12">
        <v>44.22</v>
      </c>
      <c r="O12">
        <v>1.1000000000000001</v>
      </c>
    </row>
    <row r="13" spans="1:15" x14ac:dyDescent="0.25">
      <c r="B13" t="s">
        <v>62</v>
      </c>
      <c r="D13">
        <v>7.98</v>
      </c>
      <c r="E13">
        <v>24.92</v>
      </c>
      <c r="F13">
        <v>32.9</v>
      </c>
      <c r="O13">
        <v>1.1000000000000001</v>
      </c>
    </row>
    <row r="14" spans="1:15" x14ac:dyDescent="0.25">
      <c r="B14" t="s">
        <v>63</v>
      </c>
      <c r="D14">
        <v>3.99</v>
      </c>
      <c r="E14">
        <v>21.06</v>
      </c>
      <c r="F14">
        <v>25.05</v>
      </c>
      <c r="O14">
        <v>1.1000000000000001</v>
      </c>
    </row>
    <row r="15" spans="1:15" x14ac:dyDescent="0.25">
      <c r="B15" t="s">
        <v>64</v>
      </c>
      <c r="D15">
        <v>19.95</v>
      </c>
      <c r="E15">
        <v>113.142</v>
      </c>
      <c r="F15">
        <v>133.09200000000001</v>
      </c>
      <c r="O15">
        <v>1.1000000000000001</v>
      </c>
    </row>
    <row r="16" spans="1:15" x14ac:dyDescent="0.25">
      <c r="B16" t="s">
        <v>65</v>
      </c>
      <c r="D16">
        <v>12.54</v>
      </c>
      <c r="E16">
        <v>58.38</v>
      </c>
      <c r="F16">
        <v>70.92</v>
      </c>
      <c r="O16">
        <v>1.1000000000000001</v>
      </c>
    </row>
    <row r="17" spans="1:15" x14ac:dyDescent="0.25">
      <c r="B17" t="s">
        <v>66</v>
      </c>
      <c r="D17">
        <v>11.4</v>
      </c>
      <c r="E17">
        <v>60.96</v>
      </c>
      <c r="F17">
        <v>72.36</v>
      </c>
      <c r="O17">
        <v>1.1000000000000001</v>
      </c>
    </row>
    <row r="18" spans="1:15" x14ac:dyDescent="0.25">
      <c r="B18" t="s">
        <v>67</v>
      </c>
      <c r="D18">
        <v>2.2799999999999998</v>
      </c>
      <c r="E18">
        <v>11.28</v>
      </c>
      <c r="F18">
        <v>13.56</v>
      </c>
      <c r="O18">
        <v>1.1000000000000001</v>
      </c>
    </row>
    <row r="19" spans="1:15" x14ac:dyDescent="0.25">
      <c r="B19" t="s">
        <v>68</v>
      </c>
      <c r="D19">
        <v>15.96</v>
      </c>
      <c r="E19">
        <v>83.76</v>
      </c>
      <c r="F19">
        <v>99.72</v>
      </c>
      <c r="O19">
        <v>1.1000000000000001</v>
      </c>
    </row>
    <row r="20" spans="1:15" x14ac:dyDescent="0.25">
      <c r="B20" t="s">
        <v>69</v>
      </c>
      <c r="D20">
        <v>16.53</v>
      </c>
      <c r="E20">
        <v>83.76</v>
      </c>
      <c r="F20">
        <v>100.29</v>
      </c>
      <c r="O20">
        <v>1.1000000000000001</v>
      </c>
    </row>
    <row r="21" spans="1:15" x14ac:dyDescent="0.25">
      <c r="A21" t="s">
        <v>70</v>
      </c>
      <c r="D21">
        <v>134.09</v>
      </c>
      <c r="E21">
        <v>671.90200000000004</v>
      </c>
      <c r="F21">
        <v>805.99199999999996</v>
      </c>
    </row>
    <row r="22" spans="1:15" x14ac:dyDescent="0.25">
      <c r="C22" t="s">
        <v>71</v>
      </c>
      <c r="D22">
        <v>0.22</v>
      </c>
      <c r="E22">
        <v>1.21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11456-AD80-483D-9502-47375CD1698C}">
  <dimension ref="A1:D25"/>
  <sheetViews>
    <sheetView workbookViewId="0">
      <selection activeCell="B29" sqref="B29"/>
    </sheetView>
  </sheetViews>
  <sheetFormatPr defaultRowHeight="15" x14ac:dyDescent="0.25"/>
  <cols>
    <col min="2" max="2" width="47.140625" customWidth="1"/>
  </cols>
  <sheetData>
    <row r="1" spans="1:4" x14ac:dyDescent="0.25">
      <c r="A1" t="s">
        <v>1</v>
      </c>
    </row>
    <row r="2" spans="1:4" x14ac:dyDescent="0.25">
      <c r="A2" t="s">
        <v>72</v>
      </c>
      <c r="B2" t="s">
        <v>73</v>
      </c>
      <c r="C2" t="s">
        <v>74</v>
      </c>
      <c r="D2" t="s">
        <v>75</v>
      </c>
    </row>
    <row r="4" spans="1:4" x14ac:dyDescent="0.25">
      <c r="A4" t="s">
        <v>58</v>
      </c>
      <c r="B4" t="s">
        <v>76</v>
      </c>
      <c r="C4">
        <v>1</v>
      </c>
      <c r="D4">
        <v>3.33</v>
      </c>
    </row>
    <row r="5" spans="1:4" x14ac:dyDescent="0.25">
      <c r="A5" t="s">
        <v>57</v>
      </c>
      <c r="B5" t="s">
        <v>76</v>
      </c>
      <c r="C5">
        <v>1.55</v>
      </c>
      <c r="D5">
        <v>5.18</v>
      </c>
    </row>
    <row r="6" spans="1:4" x14ac:dyDescent="0.25">
      <c r="A6" t="s">
        <v>65</v>
      </c>
      <c r="B6" t="s">
        <v>76</v>
      </c>
      <c r="C6">
        <v>3.08</v>
      </c>
      <c r="D6">
        <v>7.7</v>
      </c>
    </row>
    <row r="7" spans="1:4" x14ac:dyDescent="0.25">
      <c r="A7" t="s">
        <v>62</v>
      </c>
      <c r="B7" t="s">
        <v>76</v>
      </c>
      <c r="C7">
        <v>1.98</v>
      </c>
      <c r="D7">
        <v>4.9400000000000004</v>
      </c>
    </row>
    <row r="8" spans="1:4" x14ac:dyDescent="0.25">
      <c r="A8" t="s">
        <v>69</v>
      </c>
      <c r="B8" t="s">
        <v>76</v>
      </c>
      <c r="C8">
        <v>4.26</v>
      </c>
      <c r="D8">
        <v>10.64</v>
      </c>
    </row>
    <row r="9" spans="1:4" x14ac:dyDescent="0.25">
      <c r="A9" t="s">
        <v>64</v>
      </c>
      <c r="B9" t="s">
        <v>76</v>
      </c>
      <c r="C9">
        <v>5.1100000000000003</v>
      </c>
      <c r="D9">
        <v>12.77</v>
      </c>
    </row>
    <row r="10" spans="1:4" x14ac:dyDescent="0.25">
      <c r="A10" t="s">
        <v>59</v>
      </c>
      <c r="B10" t="s">
        <v>76</v>
      </c>
      <c r="C10">
        <v>3.28</v>
      </c>
      <c r="D10">
        <v>8.2100000000000009</v>
      </c>
    </row>
    <row r="11" spans="1:4" x14ac:dyDescent="0.25">
      <c r="A11" t="s">
        <v>68</v>
      </c>
      <c r="B11" t="s">
        <v>76</v>
      </c>
      <c r="C11">
        <v>4.0999999999999996</v>
      </c>
      <c r="D11">
        <v>10.26</v>
      </c>
    </row>
    <row r="12" spans="1:4" x14ac:dyDescent="0.25">
      <c r="A12" t="s">
        <v>60</v>
      </c>
      <c r="B12" t="s">
        <v>76</v>
      </c>
      <c r="C12">
        <v>2.4700000000000002</v>
      </c>
      <c r="D12">
        <v>6.17</v>
      </c>
    </row>
    <row r="13" spans="1:4" x14ac:dyDescent="0.25">
      <c r="A13" t="s">
        <v>66</v>
      </c>
      <c r="B13" t="s">
        <v>76</v>
      </c>
      <c r="C13">
        <v>2.62</v>
      </c>
      <c r="D13">
        <v>6.56</v>
      </c>
    </row>
    <row r="14" spans="1:4" x14ac:dyDescent="0.25">
      <c r="A14" t="s">
        <v>61</v>
      </c>
      <c r="B14" t="s">
        <v>76</v>
      </c>
      <c r="C14">
        <v>1.67</v>
      </c>
      <c r="D14">
        <v>4.18</v>
      </c>
    </row>
    <row r="15" spans="1:4" x14ac:dyDescent="0.25">
      <c r="A15" t="s">
        <v>67</v>
      </c>
      <c r="B15" t="s">
        <v>76</v>
      </c>
      <c r="C15">
        <v>0.46</v>
      </c>
      <c r="D15">
        <v>1.1399999999999999</v>
      </c>
    </row>
    <row r="16" spans="1:4" x14ac:dyDescent="0.25">
      <c r="A16" t="s">
        <v>63</v>
      </c>
      <c r="B16" t="s">
        <v>76</v>
      </c>
      <c r="C16">
        <v>0.82</v>
      </c>
      <c r="D16">
        <v>2.04</v>
      </c>
    </row>
    <row r="17" spans="2:4" x14ac:dyDescent="0.25">
      <c r="C17">
        <f>SUM(C4:C16)</f>
        <v>32.4</v>
      </c>
      <c r="D17">
        <f>SUM(D4:D16)</f>
        <v>83.12</v>
      </c>
    </row>
    <row r="19" spans="2:4" x14ac:dyDescent="0.25">
      <c r="B19" t="s">
        <v>77</v>
      </c>
      <c r="C19">
        <v>0.89</v>
      </c>
      <c r="D19">
        <v>8.92</v>
      </c>
    </row>
    <row r="20" spans="2:4" x14ac:dyDescent="0.25">
      <c r="B20" t="s">
        <v>77</v>
      </c>
      <c r="C20">
        <v>0.28000000000000003</v>
      </c>
      <c r="D20">
        <v>2.8</v>
      </c>
    </row>
    <row r="21" spans="2:4" x14ac:dyDescent="0.25">
      <c r="B21" t="s">
        <v>77</v>
      </c>
      <c r="C21">
        <v>0.26</v>
      </c>
      <c r="D21">
        <v>2.63</v>
      </c>
    </row>
    <row r="22" spans="2:4" x14ac:dyDescent="0.25">
      <c r="B22" t="s">
        <v>77</v>
      </c>
      <c r="C22">
        <v>0.66</v>
      </c>
      <c r="D22">
        <v>6.56</v>
      </c>
    </row>
    <row r="23" spans="2:4" x14ac:dyDescent="0.25">
      <c r="B23" t="s">
        <v>77</v>
      </c>
      <c r="C23">
        <v>1.07</v>
      </c>
      <c r="D23">
        <v>10.75</v>
      </c>
    </row>
    <row r="24" spans="2:4" x14ac:dyDescent="0.25">
      <c r="B24" t="s">
        <v>77</v>
      </c>
      <c r="C24">
        <v>0.93</v>
      </c>
      <c r="D24">
        <v>9.2799999999999994</v>
      </c>
    </row>
    <row r="25" spans="2:4" x14ac:dyDescent="0.25">
      <c r="C25">
        <f>SUM(C19:C24)</f>
        <v>4.09</v>
      </c>
      <c r="D25">
        <f>SUM(D19:D24)</f>
        <v>40.94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005DE-3307-4B19-B9DE-9A2D6978288D}">
  <dimension ref="A1:E18"/>
  <sheetViews>
    <sheetView workbookViewId="0">
      <selection activeCell="D3" sqref="D3"/>
    </sheetView>
  </sheetViews>
  <sheetFormatPr defaultRowHeight="15" x14ac:dyDescent="0.25"/>
  <cols>
    <col min="3" max="3" width="65.85546875" customWidth="1"/>
  </cols>
  <sheetData>
    <row r="1" spans="1:5" x14ac:dyDescent="0.25">
      <c r="A1" t="s">
        <v>119</v>
      </c>
    </row>
    <row r="2" spans="1:5" x14ac:dyDescent="0.25">
      <c r="A2" t="s">
        <v>120</v>
      </c>
      <c r="B2" t="s">
        <v>121</v>
      </c>
      <c r="C2" t="s">
        <v>73</v>
      </c>
      <c r="D2" t="s">
        <v>75</v>
      </c>
      <c r="E2" t="s">
        <v>74</v>
      </c>
    </row>
    <row r="4" spans="1:5" x14ac:dyDescent="0.25">
      <c r="C4" t="s">
        <v>125</v>
      </c>
      <c r="D4">
        <v>196.94</v>
      </c>
      <c r="E4">
        <v>39.39</v>
      </c>
    </row>
    <row r="5" spans="1:5" x14ac:dyDescent="0.25">
      <c r="C5" t="s">
        <v>125</v>
      </c>
      <c r="D5">
        <v>25.93</v>
      </c>
      <c r="E5">
        <v>5.19</v>
      </c>
    </row>
    <row r="6" spans="1:5" x14ac:dyDescent="0.25">
      <c r="D6">
        <f>D4+D5</f>
        <v>222.87</v>
      </c>
      <c r="E6">
        <f>E4+E5</f>
        <v>44.58</v>
      </c>
    </row>
    <row r="8" spans="1:5" x14ac:dyDescent="0.25">
      <c r="C8" t="s">
        <v>122</v>
      </c>
      <c r="D8">
        <v>26.34</v>
      </c>
      <c r="E8">
        <v>0.53</v>
      </c>
    </row>
    <row r="9" spans="1:5" x14ac:dyDescent="0.25">
      <c r="C9" t="s">
        <v>122</v>
      </c>
      <c r="D9">
        <v>199.24</v>
      </c>
      <c r="E9">
        <v>3.98</v>
      </c>
    </row>
    <row r="10" spans="1:5" x14ac:dyDescent="0.25">
      <c r="D10">
        <f>D8+D9</f>
        <v>225.58</v>
      </c>
      <c r="E10">
        <f>E8+E9</f>
        <v>4.51</v>
      </c>
    </row>
    <row r="12" spans="1:5" x14ac:dyDescent="0.25">
      <c r="C12" t="s">
        <v>123</v>
      </c>
      <c r="D12">
        <v>26.34</v>
      </c>
      <c r="E12">
        <v>0.53</v>
      </c>
    </row>
    <row r="13" spans="1:5" x14ac:dyDescent="0.25">
      <c r="C13" t="s">
        <v>123</v>
      </c>
      <c r="D13">
        <v>199.24</v>
      </c>
      <c r="E13">
        <v>3.98</v>
      </c>
    </row>
    <row r="14" spans="1:5" x14ac:dyDescent="0.25">
      <c r="D14">
        <f>D12+D13</f>
        <v>225.58</v>
      </c>
      <c r="E14">
        <f>E12+E13</f>
        <v>4.51</v>
      </c>
    </row>
    <row r="16" spans="1:5" x14ac:dyDescent="0.25">
      <c r="C16" t="s">
        <v>124</v>
      </c>
      <c r="D16">
        <v>26.34</v>
      </c>
      <c r="E16">
        <v>0.53</v>
      </c>
    </row>
    <row r="17" spans="3:5" x14ac:dyDescent="0.25">
      <c r="C17" t="s">
        <v>124</v>
      </c>
      <c r="D17">
        <v>199.24</v>
      </c>
      <c r="E17">
        <v>3.98</v>
      </c>
    </row>
    <row r="18" spans="3:5" x14ac:dyDescent="0.25">
      <c r="D18">
        <f>D16+D17</f>
        <v>225.58</v>
      </c>
      <c r="E18">
        <f>E16+E17</f>
        <v>4.51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8E04A-69F9-4D07-8630-184A29FA7B70}">
  <dimension ref="A1:C55"/>
  <sheetViews>
    <sheetView topLeftCell="A16" workbookViewId="0">
      <selection activeCell="E57" sqref="E57"/>
    </sheetView>
  </sheetViews>
  <sheetFormatPr defaultRowHeight="15" x14ac:dyDescent="0.25"/>
  <sheetData>
    <row r="1" spans="1:3" x14ac:dyDescent="0.25">
      <c r="A1" t="s">
        <v>126</v>
      </c>
    </row>
    <row r="2" spans="1:3" x14ac:dyDescent="0.25">
      <c r="A2" t="s">
        <v>74</v>
      </c>
      <c r="B2" t="s">
        <v>75</v>
      </c>
      <c r="C2" t="s">
        <v>127</v>
      </c>
    </row>
    <row r="3" spans="1:3" x14ac:dyDescent="0.25">
      <c r="A3">
        <v>0.59</v>
      </c>
      <c r="B3">
        <v>7.33</v>
      </c>
      <c r="C3">
        <v>80</v>
      </c>
    </row>
    <row r="4" spans="1:3" x14ac:dyDescent="0.25">
      <c r="A4">
        <v>0.22</v>
      </c>
      <c r="B4">
        <v>2.78</v>
      </c>
      <c r="C4">
        <v>80</v>
      </c>
    </row>
    <row r="5" spans="1:3" x14ac:dyDescent="0.25">
      <c r="A5">
        <v>0.95</v>
      </c>
      <c r="B5">
        <v>11.92</v>
      </c>
      <c r="C5">
        <v>80</v>
      </c>
    </row>
    <row r="6" spans="1:3" x14ac:dyDescent="0.25">
      <c r="A6">
        <v>0.59</v>
      </c>
      <c r="B6">
        <v>7.37</v>
      </c>
      <c r="C6">
        <v>80</v>
      </c>
    </row>
    <row r="7" spans="1:3" x14ac:dyDescent="0.25">
      <c r="A7">
        <v>0.59</v>
      </c>
      <c r="B7">
        <v>7.37</v>
      </c>
      <c r="C7">
        <v>80</v>
      </c>
    </row>
    <row r="8" spans="1:3" x14ac:dyDescent="0.25">
      <c r="A8">
        <v>0.3</v>
      </c>
      <c r="B8">
        <v>3.79</v>
      </c>
      <c r="C8">
        <v>80</v>
      </c>
    </row>
    <row r="9" spans="1:3" x14ac:dyDescent="0.25">
      <c r="A9">
        <v>0.34</v>
      </c>
      <c r="B9">
        <v>4.1900000000000004</v>
      </c>
      <c r="C9">
        <v>80</v>
      </c>
    </row>
    <row r="10" spans="1:3" x14ac:dyDescent="0.25">
      <c r="A10">
        <v>0.6</v>
      </c>
      <c r="B10">
        <v>7.55</v>
      </c>
      <c r="C10">
        <v>80</v>
      </c>
    </row>
    <row r="11" spans="1:3" x14ac:dyDescent="0.25">
      <c r="A11">
        <v>0.13</v>
      </c>
      <c r="B11">
        <v>1.6</v>
      </c>
      <c r="C11">
        <v>80</v>
      </c>
    </row>
    <row r="12" spans="1:3" x14ac:dyDescent="0.25">
      <c r="A12">
        <v>0.17</v>
      </c>
      <c r="B12">
        <v>2.4300000000000002</v>
      </c>
      <c r="C12">
        <v>80</v>
      </c>
    </row>
    <row r="13" spans="1:3" x14ac:dyDescent="0.25">
      <c r="A13">
        <v>0.06</v>
      </c>
      <c r="B13">
        <v>0.75</v>
      </c>
      <c r="C13">
        <v>80</v>
      </c>
    </row>
    <row r="14" spans="1:3" x14ac:dyDescent="0.25">
      <c r="A14">
        <v>0.27</v>
      </c>
      <c r="B14">
        <v>3.38</v>
      </c>
      <c r="C14">
        <v>80</v>
      </c>
    </row>
    <row r="15" spans="1:3" x14ac:dyDescent="0.25">
      <c r="A15">
        <v>1.02</v>
      </c>
      <c r="B15">
        <v>12.73</v>
      </c>
      <c r="C15">
        <v>80</v>
      </c>
    </row>
    <row r="16" spans="1:3" x14ac:dyDescent="0.25">
      <c r="A16">
        <v>0.12</v>
      </c>
      <c r="B16">
        <v>1.86</v>
      </c>
      <c r="C16">
        <v>80</v>
      </c>
    </row>
    <row r="17" spans="1:3" x14ac:dyDescent="0.25">
      <c r="A17">
        <v>0.09</v>
      </c>
      <c r="B17">
        <v>1.1299999999999999</v>
      </c>
      <c r="C17">
        <v>80</v>
      </c>
    </row>
    <row r="18" spans="1:3" x14ac:dyDescent="0.25">
      <c r="A18">
        <v>0.11</v>
      </c>
      <c r="B18">
        <v>1.71</v>
      </c>
      <c r="C18">
        <v>80</v>
      </c>
    </row>
    <row r="19" spans="1:3" x14ac:dyDescent="0.25">
      <c r="A19">
        <f>SUM(A3:A18)</f>
        <v>6.1499999999999986</v>
      </c>
      <c r="B19">
        <f>SUM(B3:B18)</f>
        <v>77.889999999999986</v>
      </c>
    </row>
    <row r="21" spans="1:3" x14ac:dyDescent="0.25">
      <c r="A21">
        <v>0.9</v>
      </c>
      <c r="B21">
        <v>4.5199999999999996</v>
      </c>
      <c r="C21">
        <v>200</v>
      </c>
    </row>
    <row r="22" spans="1:3" x14ac:dyDescent="0.25">
      <c r="A22">
        <v>1.47</v>
      </c>
      <c r="B22">
        <v>7.33</v>
      </c>
      <c r="C22">
        <v>200</v>
      </c>
    </row>
    <row r="23" spans="1:3" x14ac:dyDescent="0.25">
      <c r="A23">
        <v>0.28000000000000003</v>
      </c>
      <c r="B23">
        <v>1.41</v>
      </c>
      <c r="C23">
        <v>200</v>
      </c>
    </row>
    <row r="24" spans="1:3" x14ac:dyDescent="0.25">
      <c r="A24">
        <v>1.1100000000000001</v>
      </c>
      <c r="B24">
        <v>5.54</v>
      </c>
      <c r="C24">
        <v>200</v>
      </c>
    </row>
    <row r="25" spans="1:3" x14ac:dyDescent="0.25">
      <c r="A25">
        <v>0.76</v>
      </c>
      <c r="B25">
        <v>3.82</v>
      </c>
      <c r="C25">
        <v>200</v>
      </c>
    </row>
    <row r="26" spans="1:3" x14ac:dyDescent="0.25">
      <c r="A26">
        <v>0.44</v>
      </c>
      <c r="B26">
        <v>2.19</v>
      </c>
      <c r="C26">
        <v>200</v>
      </c>
    </row>
    <row r="27" spans="1:3" x14ac:dyDescent="0.25">
      <c r="A27">
        <v>0.45</v>
      </c>
      <c r="B27">
        <v>2.27</v>
      </c>
      <c r="C27">
        <v>200</v>
      </c>
    </row>
    <row r="28" spans="1:3" x14ac:dyDescent="0.25">
      <c r="A28">
        <v>1.67</v>
      </c>
      <c r="B28">
        <v>8.33</v>
      </c>
      <c r="C28">
        <v>200</v>
      </c>
    </row>
    <row r="29" spans="1:3" x14ac:dyDescent="0.25">
      <c r="A29">
        <v>2.3199999999999998</v>
      </c>
      <c r="B29">
        <v>11.61</v>
      </c>
      <c r="C29">
        <v>200</v>
      </c>
    </row>
    <row r="30" spans="1:3" x14ac:dyDescent="0.25">
      <c r="A30">
        <v>1.1599999999999999</v>
      </c>
      <c r="B30">
        <v>5.78</v>
      </c>
      <c r="C30">
        <v>200</v>
      </c>
    </row>
    <row r="31" spans="1:3" x14ac:dyDescent="0.25">
      <c r="A31">
        <v>0.83</v>
      </c>
      <c r="B31">
        <v>4.17</v>
      </c>
      <c r="C31">
        <v>200</v>
      </c>
    </row>
    <row r="32" spans="1:3" x14ac:dyDescent="0.25">
      <c r="A32">
        <v>1.24</v>
      </c>
      <c r="B32">
        <v>6.2</v>
      </c>
      <c r="C32">
        <v>200</v>
      </c>
    </row>
    <row r="33" spans="1:3" x14ac:dyDescent="0.25">
      <c r="A33">
        <v>3.84</v>
      </c>
      <c r="B33">
        <v>19.2</v>
      </c>
      <c r="C33">
        <v>200</v>
      </c>
    </row>
    <row r="34" spans="1:3" x14ac:dyDescent="0.25">
      <c r="A34">
        <v>0.66</v>
      </c>
      <c r="B34">
        <v>3.31</v>
      </c>
      <c r="C34">
        <v>200</v>
      </c>
    </row>
    <row r="35" spans="1:3" x14ac:dyDescent="0.25">
      <c r="A35">
        <v>0.87</v>
      </c>
      <c r="B35">
        <v>4.33</v>
      </c>
      <c r="C35">
        <v>200</v>
      </c>
    </row>
    <row r="36" spans="1:3" x14ac:dyDescent="0.25">
      <c r="A36">
        <f>SUM(A21:A35)</f>
        <v>18</v>
      </c>
      <c r="B36">
        <f>SUM(B21:B35)</f>
        <v>90.01</v>
      </c>
    </row>
    <row r="38" spans="1:3" x14ac:dyDescent="0.25">
      <c r="A38">
        <v>2.7</v>
      </c>
      <c r="B38">
        <v>8.99</v>
      </c>
      <c r="C38">
        <v>300</v>
      </c>
    </row>
    <row r="39" spans="1:3" x14ac:dyDescent="0.25">
      <c r="A39">
        <v>4.92</v>
      </c>
      <c r="B39">
        <v>16.399999999999999</v>
      </c>
      <c r="C39">
        <v>300</v>
      </c>
    </row>
    <row r="40" spans="1:3" x14ac:dyDescent="0.25">
      <c r="A40">
        <v>3.86</v>
      </c>
      <c r="B40">
        <v>12.87</v>
      </c>
      <c r="C40">
        <v>300</v>
      </c>
    </row>
    <row r="41" spans="1:3" x14ac:dyDescent="0.25">
      <c r="A41">
        <f>SUM(A38:A40)</f>
        <v>11.48</v>
      </c>
      <c r="B41">
        <f>SUM(B38:B40)</f>
        <v>38.26</v>
      </c>
    </row>
    <row r="43" spans="1:3" x14ac:dyDescent="0.25">
      <c r="A43">
        <v>12.29</v>
      </c>
      <c r="B43">
        <v>30.73</v>
      </c>
      <c r="C43">
        <v>400</v>
      </c>
    </row>
    <row r="44" spans="1:3" x14ac:dyDescent="0.25">
      <c r="A44">
        <v>11.22</v>
      </c>
      <c r="B44">
        <v>28.05</v>
      </c>
      <c r="C44">
        <v>400</v>
      </c>
    </row>
    <row r="45" spans="1:3" x14ac:dyDescent="0.25">
      <c r="A45">
        <v>8.18</v>
      </c>
      <c r="B45">
        <v>20.46</v>
      </c>
      <c r="C45">
        <v>400</v>
      </c>
    </row>
    <row r="46" spans="1:3" x14ac:dyDescent="0.25">
      <c r="A46">
        <v>7.93</v>
      </c>
      <c r="B46">
        <v>19.809999999999999</v>
      </c>
      <c r="C46">
        <v>400</v>
      </c>
    </row>
    <row r="47" spans="1:3" x14ac:dyDescent="0.25">
      <c r="A47">
        <v>3.26</v>
      </c>
      <c r="B47">
        <v>8.15</v>
      </c>
      <c r="C47">
        <v>400</v>
      </c>
    </row>
    <row r="48" spans="1:3" x14ac:dyDescent="0.25">
      <c r="A48">
        <v>4.33</v>
      </c>
      <c r="B48">
        <v>10.82</v>
      </c>
      <c r="C48">
        <v>400</v>
      </c>
    </row>
    <row r="49" spans="1:3" x14ac:dyDescent="0.25">
      <c r="A49">
        <v>7.68</v>
      </c>
      <c r="B49">
        <v>19.21</v>
      </c>
      <c r="C49">
        <v>400</v>
      </c>
    </row>
    <row r="50" spans="1:3" x14ac:dyDescent="0.25">
      <c r="A50">
        <v>7.78</v>
      </c>
      <c r="B50">
        <v>19.45</v>
      </c>
      <c r="C50">
        <v>400</v>
      </c>
    </row>
    <row r="51" spans="1:3" x14ac:dyDescent="0.25">
      <c r="A51">
        <v>11.69</v>
      </c>
      <c r="B51">
        <v>29.23</v>
      </c>
      <c r="C51">
        <v>400</v>
      </c>
    </row>
    <row r="52" spans="1:3" x14ac:dyDescent="0.25">
      <c r="A52">
        <v>5.31</v>
      </c>
      <c r="B52">
        <v>13.29</v>
      </c>
      <c r="C52">
        <v>400</v>
      </c>
    </row>
    <row r="53" spans="1:3" x14ac:dyDescent="0.25">
      <c r="A53">
        <v>3.84</v>
      </c>
      <c r="B53">
        <v>9.6</v>
      </c>
      <c r="C53">
        <v>400</v>
      </c>
    </row>
    <row r="54" spans="1:3" x14ac:dyDescent="0.25">
      <c r="A54">
        <v>2.5499999999999998</v>
      </c>
      <c r="B54">
        <v>6.37</v>
      </c>
      <c r="C54">
        <v>400</v>
      </c>
    </row>
    <row r="55" spans="1:3" x14ac:dyDescent="0.25">
      <c r="A55">
        <f>SUM(A43:A54)</f>
        <v>86.06</v>
      </c>
      <c r="B55">
        <f>SUM(B43:B54)</f>
        <v>215.17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РАБОТА</vt:lpstr>
      <vt:lpstr>Сводка материалы</vt:lpstr>
      <vt:lpstr>КР</vt:lpstr>
      <vt:lpstr>АР</vt:lpstr>
      <vt:lpstr>СПОЗУ</vt:lpstr>
      <vt:lpstr>Арматура лента</vt:lpstr>
      <vt:lpstr>Ленточный фундамент V</vt:lpstr>
      <vt:lpstr>Ведомость материалов крыш</vt:lpstr>
      <vt:lpstr>Спецификация стен</vt:lpstr>
      <vt:lpstr>Ведомость материалов несущего к</vt:lpstr>
      <vt:lpstr>колонны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i7</cp:lastModifiedBy>
  <dcterms:created xsi:type="dcterms:W3CDTF">2019-12-11T10:50:07Z</dcterms:created>
  <dcterms:modified xsi:type="dcterms:W3CDTF">2020-03-25T12:48:40Z</dcterms:modified>
</cp:coreProperties>
</file>