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/Users/macbookair132012/Desktop/работа/2019/фунды/Васкелово Пётр от Димы Дятлицы/СМЕТЫ КОРОБКА/2020/"/>
    </mc:Choice>
  </mc:AlternateContent>
  <xr:revisionPtr revIDLastSave="0" documentId="8_{895F7070-1D0D-D443-B4F6-3A74A92D5E2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1" l="1"/>
  <c r="E94" i="1"/>
  <c r="G98" i="1"/>
  <c r="E39" i="1"/>
  <c r="E47" i="1"/>
  <c r="E49" i="1"/>
  <c r="E51" i="1"/>
  <c r="E63" i="1"/>
  <c r="E77" i="1"/>
  <c r="G79" i="1"/>
  <c r="E7" i="1"/>
  <c r="E9" i="1"/>
  <c r="E14" i="1"/>
  <c r="E24" i="1"/>
  <c r="E25" i="1"/>
  <c r="E28" i="1"/>
  <c r="E23" i="1"/>
  <c r="G37" i="1"/>
  <c r="G103" i="1"/>
  <c r="E40" i="1"/>
  <c r="I40" i="1"/>
  <c r="I41" i="1"/>
  <c r="I42" i="1"/>
  <c r="I43" i="1"/>
  <c r="I44" i="1"/>
  <c r="I45" i="1"/>
  <c r="I46" i="1"/>
  <c r="I48" i="1"/>
  <c r="I50" i="1"/>
  <c r="I52" i="1"/>
  <c r="I53" i="1"/>
  <c r="I55" i="1"/>
  <c r="I56" i="1"/>
  <c r="E60" i="1"/>
  <c r="I60" i="1"/>
  <c r="I61" i="1"/>
  <c r="I62" i="1"/>
  <c r="E64" i="1"/>
  <c r="I64" i="1"/>
  <c r="I66" i="1"/>
  <c r="I67" i="1"/>
  <c r="I69" i="1"/>
  <c r="H71" i="1"/>
  <c r="I71" i="1"/>
  <c r="E74" i="1"/>
  <c r="I74" i="1"/>
  <c r="I75" i="1"/>
  <c r="I76" i="1"/>
  <c r="I78" i="1"/>
  <c r="I79" i="1"/>
  <c r="I17" i="1"/>
  <c r="I18" i="1"/>
  <c r="I86" i="1"/>
  <c r="I88" i="1"/>
  <c r="I89" i="1"/>
  <c r="H87" i="1"/>
  <c r="I87" i="1"/>
  <c r="E91" i="1"/>
  <c r="I91" i="1"/>
  <c r="E83" i="1"/>
  <c r="I83" i="1"/>
  <c r="I97" i="1"/>
  <c r="I93" i="1"/>
  <c r="I85" i="1"/>
  <c r="I84" i="1"/>
  <c r="E96" i="1"/>
  <c r="I96" i="1"/>
  <c r="I98" i="1"/>
  <c r="I36" i="1"/>
  <c r="I22" i="1"/>
  <c r="I26" i="1"/>
  <c r="I27" i="1"/>
  <c r="I28" i="1"/>
  <c r="I25" i="1"/>
  <c r="I24" i="1"/>
  <c r="E20" i="1"/>
  <c r="E15" i="1"/>
  <c r="E34" i="1"/>
  <c r="I32" i="1"/>
  <c r="E31" i="1"/>
  <c r="I29" i="1"/>
  <c r="I31" i="1"/>
  <c r="I20" i="1"/>
  <c r="I15" i="1"/>
  <c r="E8" i="1"/>
  <c r="I8" i="1"/>
  <c r="I34" i="1"/>
  <c r="I10" i="1"/>
  <c r="I37" i="1"/>
  <c r="I103" i="1"/>
  <c r="G105" i="1"/>
</calcChain>
</file>

<file path=xl/sharedStrings.xml><?xml version="1.0" encoding="utf-8"?>
<sst xmlns="http://schemas.openxmlformats.org/spreadsheetml/2006/main" count="201" uniqueCount="115">
  <si>
    <t>№ пп</t>
  </si>
  <si>
    <t>Наименование</t>
  </si>
  <si>
    <t>Ед. изм.</t>
  </si>
  <si>
    <t>Кол.</t>
  </si>
  <si>
    <t xml:space="preserve"> Стоимость, руб.</t>
  </si>
  <si>
    <t>на ед.</t>
  </si>
  <si>
    <t>всего</t>
  </si>
  <si>
    <t>на единицу измерения</t>
  </si>
  <si>
    <t>Общая</t>
  </si>
  <si>
    <t>на ед-цу измер-я</t>
  </si>
  <si>
    <t>м2</t>
  </si>
  <si>
    <t>шт</t>
  </si>
  <si>
    <t>Материалов с НДС 20%</t>
  </si>
  <si>
    <t xml:space="preserve">Транспортные  расходы </t>
  </si>
  <si>
    <t>Расходные материалы</t>
  </si>
  <si>
    <t>ИТОГО ПО РАСЧЁТУ</t>
  </si>
  <si>
    <t>ИТОГО ПО СМЕТЕ</t>
  </si>
  <si>
    <t>м.п</t>
  </si>
  <si>
    <t>Коммерческое предложение на внутреннюю отделку</t>
  </si>
  <si>
    <t>Экструдированный пенополистирол Пеноплэкс Фундамент 100х585х1185 мм</t>
  </si>
  <si>
    <t>Демпферная лента</t>
  </si>
  <si>
    <t>Грунтование пола</t>
  </si>
  <si>
    <t>Клей для плитки и керамогранита Plitonit В усиленный с армирующими волокнами серый 25 кг</t>
  </si>
  <si>
    <t>Паркетный клей Sika Bond-54 Parquet коричневый 13 кг</t>
  </si>
  <si>
    <t>Паркетная доска Polarwood дуб купидон медовый 2,2 кв.м 14 мм однополосная</t>
  </si>
  <si>
    <t xml:space="preserve">Устроство деревянных плинтусов </t>
  </si>
  <si>
    <t>Раздел 1. Полы</t>
  </si>
  <si>
    <t>Грунт Plitonit Супер Пол концентрат 3 л</t>
  </si>
  <si>
    <t>Наливной полиуретановый пол Teping Пол 205 ПУ</t>
  </si>
  <si>
    <t>Грунт Weber.vetonit MD16 концентрат 3 л</t>
  </si>
  <si>
    <t>Устройство наливного пола в 2 слоя</t>
  </si>
  <si>
    <t>ИТОГО по разделу:</t>
  </si>
  <si>
    <t>Керамогранит ATLAS CONCORDE RUSSIA ALLURE Грей Бьюти Лапп Рет 59х59х9</t>
  </si>
  <si>
    <t>Керамогранит ATLAS CONCORDE RUSSIA ALLURE Капрайя Лапп Рет 60х120х9</t>
  </si>
  <si>
    <t>Керамогранит NL-WOOD OLIVE (10mm) HAT/PETT 22.5x90 ot italon (Россия)</t>
  </si>
  <si>
    <t>Мозайка/Керамогранит ATLAS CONCORDE RUSSIA ALLURE Грей Бьюти Лапп Рет 30х30</t>
  </si>
  <si>
    <t>ATLAS CONCORDE Marvel Edge Elegant Sable Lappato 75x75x9,5</t>
  </si>
  <si>
    <t>Плинтус SX162 Orac Décor</t>
  </si>
  <si>
    <t>Гидроизоляция Knauf Флэхендихт 5 кг</t>
  </si>
  <si>
    <t>Устройство гидроизоляции пола с заведением на стены 500мм</t>
  </si>
  <si>
    <t>Устроство межкомнатного порожка</t>
  </si>
  <si>
    <t>z образный преходный профиль из латуни</t>
  </si>
  <si>
    <t>Гипсокартон Knauf 2500х1200х12.5 мм влагостойкий</t>
  </si>
  <si>
    <t>Фанера ФК 12х1525х1525 мм сорт 2/4 шлифованная</t>
  </si>
  <si>
    <t>Профиль направляющий Knauf 50х40 мм 3 м 0.60 мм</t>
  </si>
  <si>
    <t>Профиль стоечный Knauf 50х50 мм 3 м 0.60 мм</t>
  </si>
  <si>
    <t>Лента армирующая</t>
  </si>
  <si>
    <t>Лента кромочная под профиль Дихтунгсбанд</t>
  </si>
  <si>
    <t>кг</t>
  </si>
  <si>
    <t>рул</t>
  </si>
  <si>
    <t>Шпаклевка для стыков гипсовая Knauf Фуген 25 кг</t>
  </si>
  <si>
    <t>меш</t>
  </si>
  <si>
    <t xml:space="preserve">Устройство перегородок из ГКЛ с усилением </t>
  </si>
  <si>
    <t>Кладка декоративного кирпича</t>
  </si>
  <si>
    <t>Декоративный кирпич</t>
  </si>
  <si>
    <t>Клей цементный White Hills Экстра 7 кг</t>
  </si>
  <si>
    <t>Монтаж пробкового покрытия</t>
  </si>
  <si>
    <t>Пробковое покрытие</t>
  </si>
  <si>
    <t>Клей для пробковых покрытий Pufas (4 кг)</t>
  </si>
  <si>
    <t xml:space="preserve">Керамогранит ATLAS CONCORDE </t>
  </si>
  <si>
    <t>Устройство стеновой плитки и фартука из керамагранита</t>
  </si>
  <si>
    <t>Шпатлевка финишная Weber.vetonit ЛР Паста 12 л/20 кг</t>
  </si>
  <si>
    <t>Подоконник пластиковый Danke Стандарт</t>
  </si>
  <si>
    <t>Профиль углозащитный Стандарт 25х25 мм 3 м 0.45 мм оцинкованный</t>
  </si>
  <si>
    <t>Окраска стен в 2 слоя</t>
  </si>
  <si>
    <t>Краска водно-дисперсионная Tikkurila Harmony моющаяся основа C 9 л</t>
  </si>
  <si>
    <t>Раздел 2. Стены</t>
  </si>
  <si>
    <t>Раздел 3. Потолки</t>
  </si>
  <si>
    <t>Устройство разноуровнего потолка</t>
  </si>
  <si>
    <t>Грунтовка потолка в 2 слоя</t>
  </si>
  <si>
    <t>Профиль потолочный ПП 60/27</t>
  </si>
  <si>
    <t>Подвес прямой</t>
  </si>
  <si>
    <t>Шпаклевка Фугенфюллер</t>
  </si>
  <si>
    <t>м</t>
  </si>
  <si>
    <t>Лента уплотнительная</t>
  </si>
  <si>
    <t>Устройство полусухой стяжки 60 мм</t>
  </si>
  <si>
    <t>Монтаж  утеплителя на пол 100мм</t>
  </si>
  <si>
    <t>Песок крупнозернистый</t>
  </si>
  <si>
    <t>Цемент М500</t>
  </si>
  <si>
    <t>Латексная добавка , фиброволокно</t>
  </si>
  <si>
    <t>комплект</t>
  </si>
  <si>
    <t>Монтаж паркетной доски</t>
  </si>
  <si>
    <t>Устройство финишного ровнителя</t>
  </si>
  <si>
    <t>Ровнитель (наливной пол) финишный Weber.vetonit 3000 самовыравнивающийся 20 кг</t>
  </si>
  <si>
    <t>Материал</t>
  </si>
  <si>
    <t>Работа</t>
  </si>
  <si>
    <t>Штукатурка гипсовая МП-75</t>
  </si>
  <si>
    <t>мп</t>
  </si>
  <si>
    <t>Запилы плитки под 45^ ( по факту )</t>
  </si>
  <si>
    <t>Высверливаниве отверстий в облицовочном материале</t>
  </si>
  <si>
    <t>Клей для плитки и керамогранита Knauf Flex серый 25 кг</t>
  </si>
  <si>
    <t>Коронки для высверливания , крестики , шлифовальные круги и т д</t>
  </si>
  <si>
    <t xml:space="preserve">Шпаклевка  стен </t>
  </si>
  <si>
    <t>Поклейка обоев ( гладкий флизелин / стеклохолст )</t>
  </si>
  <si>
    <t>Обои под покраску флизелиновые гладкие Oscar OsF150 (1х25 м) плотность 150 г/кв.м</t>
  </si>
  <si>
    <t>рулон</t>
  </si>
  <si>
    <t>Клей для флизелиновых обоев Quelyd Спец-флизелин 450 г</t>
  </si>
  <si>
    <t>пачка</t>
  </si>
  <si>
    <t>Монтаж оконных подоконников</t>
  </si>
  <si>
    <t>Шпатлевка Danogips SuperFinish универсальная 17 л</t>
  </si>
  <si>
    <t>ведро</t>
  </si>
  <si>
    <t>Полимерная финишная шпаклевка</t>
  </si>
  <si>
    <t>Малярные работы по откосам ( весь цикл : шпаклевка LR+, проклейка флизелина , финишная полимерная шпаклевка , покраска откосов в 2 слоя )</t>
  </si>
  <si>
    <t>Оштукатуривание оконных откосов</t>
  </si>
  <si>
    <t>Шпатлевка  Weber.vetonit ЛР Паста 12 л/20 кг</t>
  </si>
  <si>
    <t xml:space="preserve">Работа </t>
  </si>
  <si>
    <t>Монтаж коробов под монтаж подсветки</t>
  </si>
  <si>
    <t xml:space="preserve">Устройство потолка из ГКЛ на прямолинейных участках </t>
  </si>
  <si>
    <t>Малярные работы по потолку ( весь цикл : шпаклевка предварительная , стеклохолст , полимерная финишная шпаклевка, окраска  )</t>
  </si>
  <si>
    <t xml:space="preserve">Малярные работы по коробам с подстветкой </t>
  </si>
  <si>
    <t>Укладка напольной плитки с затиркой</t>
  </si>
  <si>
    <t xml:space="preserve">Грунтовка стен </t>
  </si>
  <si>
    <t>Оштукатиривание стен до  20мм ( без сетки )</t>
  </si>
  <si>
    <t>СМР с учётом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</si>
</sst>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164" fontId="7" fillId="5" borderId="1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2" fontId="4" fillId="5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6" fontId="5" fillId="5" borderId="15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0" fontId="0" fillId="0" borderId="15" xfId="0" applyBorder="1"/>
    <xf numFmtId="2" fontId="4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/>
    <xf numFmtId="164" fontId="7" fillId="3" borderId="18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>
      <alignment horizontal="center" vertical="center"/>
    </xf>
    <xf numFmtId="0" fontId="0" fillId="0" borderId="0" xfId="0" applyFont="1"/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64" fontId="7" fillId="3" borderId="18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5"/>
  <sheetViews>
    <sheetView tabSelected="1" topLeftCell="B1" zoomScaleNormal="100" workbookViewId="0">
      <selection activeCell="H19" sqref="H19"/>
    </sheetView>
  </sheetViews>
  <sheetFormatPr defaultColWidth="8.875" defaultRowHeight="15" x14ac:dyDescent="0.2"/>
  <cols>
    <col min="1" max="1" width="4.03515625" customWidth="1"/>
    <col min="2" max="2" width="58.515625" customWidth="1"/>
    <col min="3" max="3" width="9.14453125" customWidth="1"/>
    <col min="4" max="4" width="5.6484375" customWidth="1"/>
    <col min="5" max="5" width="8.875" style="43"/>
    <col min="6" max="6" width="9.953125" customWidth="1"/>
    <col min="7" max="7" width="13.31640625" bestFit="1" customWidth="1"/>
    <col min="8" max="8" width="9.14453125" bestFit="1" customWidth="1"/>
    <col min="9" max="9" width="13.31640625" bestFit="1" customWidth="1"/>
    <col min="10" max="10" width="14.52734375" bestFit="1" customWidth="1"/>
    <col min="11" max="11" width="4.9765625" bestFit="1" customWidth="1"/>
  </cols>
  <sheetData>
    <row r="1" spans="1:10" ht="33.6" customHeight="1" thickBot="1" x14ac:dyDescent="0.25">
      <c r="A1" s="83" t="s">
        <v>18</v>
      </c>
      <c r="B1" s="84"/>
      <c r="C1" s="84"/>
      <c r="D1" s="84"/>
      <c r="E1" s="84"/>
      <c r="F1" s="84"/>
      <c r="G1" s="84"/>
      <c r="H1" s="84"/>
      <c r="I1" s="85"/>
    </row>
    <row r="2" spans="1:10" ht="15.75" thickBot="1" x14ac:dyDescent="0.25">
      <c r="A2" s="86" t="s">
        <v>0</v>
      </c>
      <c r="B2" s="89" t="s">
        <v>1</v>
      </c>
      <c r="C2" s="89" t="s">
        <v>2</v>
      </c>
      <c r="D2" s="94" t="s">
        <v>3</v>
      </c>
      <c r="E2" s="96"/>
      <c r="F2" s="98" t="s">
        <v>4</v>
      </c>
      <c r="G2" s="99"/>
      <c r="H2" s="99"/>
      <c r="I2" s="100"/>
    </row>
    <row r="3" spans="1:10" ht="15.75" thickBot="1" x14ac:dyDescent="0.25">
      <c r="A3" s="87"/>
      <c r="B3" s="90"/>
      <c r="C3" s="92"/>
      <c r="D3" s="95"/>
      <c r="E3" s="97"/>
      <c r="F3" s="101" t="s">
        <v>113</v>
      </c>
      <c r="G3" s="102"/>
      <c r="H3" s="103" t="s">
        <v>12</v>
      </c>
      <c r="I3" s="104"/>
    </row>
    <row r="4" spans="1:10" ht="23.25" thickBot="1" x14ac:dyDescent="0.25">
      <c r="A4" s="88"/>
      <c r="B4" s="91"/>
      <c r="C4" s="93"/>
      <c r="D4" s="1" t="s">
        <v>5</v>
      </c>
      <c r="E4" s="41" t="s">
        <v>6</v>
      </c>
      <c r="F4" s="2" t="s">
        <v>7</v>
      </c>
      <c r="G4" s="2" t="s">
        <v>8</v>
      </c>
      <c r="H4" s="3" t="s">
        <v>9</v>
      </c>
      <c r="I4" s="3" t="s">
        <v>8</v>
      </c>
    </row>
    <row r="5" spans="1:10" ht="15.75" thickBot="1" x14ac:dyDescent="0.25">
      <c r="A5" s="19">
        <v>1</v>
      </c>
      <c r="B5" s="19">
        <v>2</v>
      </c>
      <c r="C5" s="19">
        <v>3</v>
      </c>
      <c r="D5" s="19">
        <v>4</v>
      </c>
      <c r="E5" s="42">
        <v>5</v>
      </c>
      <c r="F5" s="19">
        <v>6</v>
      </c>
      <c r="G5" s="19">
        <v>7</v>
      </c>
      <c r="H5" s="19">
        <v>8</v>
      </c>
      <c r="I5" s="18">
        <v>9</v>
      </c>
    </row>
    <row r="6" spans="1:10" ht="15.95" customHeight="1" thickBot="1" x14ac:dyDescent="0.25">
      <c r="A6" s="80" t="s">
        <v>26</v>
      </c>
      <c r="B6" s="81"/>
      <c r="C6" s="81"/>
      <c r="D6" s="81"/>
      <c r="E6" s="81"/>
      <c r="F6" s="81"/>
      <c r="G6" s="81"/>
      <c r="H6" s="81"/>
      <c r="I6" s="82"/>
      <c r="J6" s="21"/>
    </row>
    <row r="7" spans="1:10" x14ac:dyDescent="0.2">
      <c r="A7" s="4"/>
      <c r="B7" s="9" t="s">
        <v>76</v>
      </c>
      <c r="C7" s="5" t="s">
        <v>10</v>
      </c>
      <c r="D7" s="6"/>
      <c r="E7" s="10">
        <f>56.7+132.5+2.9+100.6</f>
        <v>292.7</v>
      </c>
      <c r="F7" s="7"/>
      <c r="G7" s="7"/>
      <c r="H7" s="7"/>
      <c r="I7" s="7"/>
      <c r="J7" s="21"/>
    </row>
    <row r="8" spans="1:10" ht="27" x14ac:dyDescent="0.2">
      <c r="A8" s="4"/>
      <c r="B8" s="11" t="s">
        <v>19</v>
      </c>
      <c r="C8" s="12" t="s">
        <v>10</v>
      </c>
      <c r="D8" s="13"/>
      <c r="E8" s="14">
        <f>E7*1.05</f>
        <v>307.33499999999998</v>
      </c>
      <c r="F8" s="15"/>
      <c r="G8" s="15"/>
      <c r="H8" s="16">
        <v>506</v>
      </c>
      <c r="I8" s="16">
        <f>H8*E8</f>
        <v>155511.50999999998</v>
      </c>
      <c r="J8" s="21"/>
    </row>
    <row r="9" spans="1:10" ht="16.350000000000001" customHeight="1" x14ac:dyDescent="0.2">
      <c r="A9" s="4"/>
      <c r="B9" s="9" t="s">
        <v>75</v>
      </c>
      <c r="C9" s="5" t="s">
        <v>10</v>
      </c>
      <c r="D9" s="6"/>
      <c r="E9" s="10">
        <f>E7</f>
        <v>292.7</v>
      </c>
      <c r="F9" s="7"/>
      <c r="G9" s="7"/>
      <c r="H9" s="7"/>
      <c r="I9" s="7"/>
      <c r="J9" s="21"/>
    </row>
    <row r="10" spans="1:10" x14ac:dyDescent="0.2">
      <c r="A10" s="4"/>
      <c r="B10" s="11" t="s">
        <v>77</v>
      </c>
      <c r="C10" s="105" t="s">
        <v>80</v>
      </c>
      <c r="D10" s="13"/>
      <c r="E10" s="70">
        <v>292.7</v>
      </c>
      <c r="F10" s="15"/>
      <c r="G10" s="15"/>
      <c r="H10" s="73">
        <v>240</v>
      </c>
      <c r="I10" s="73">
        <f>H10*E10</f>
        <v>70248</v>
      </c>
      <c r="J10" s="21"/>
    </row>
    <row r="11" spans="1:10" x14ac:dyDescent="0.2">
      <c r="A11" s="4"/>
      <c r="B11" s="11" t="s">
        <v>78</v>
      </c>
      <c r="C11" s="106"/>
      <c r="D11" s="13"/>
      <c r="E11" s="71"/>
      <c r="F11" s="15"/>
      <c r="G11" s="15"/>
      <c r="H11" s="74"/>
      <c r="I11" s="74"/>
      <c r="J11" s="21"/>
    </row>
    <row r="12" spans="1:10" x14ac:dyDescent="0.2">
      <c r="A12" s="4"/>
      <c r="B12" s="11" t="s">
        <v>79</v>
      </c>
      <c r="C12" s="106"/>
      <c r="D12" s="13"/>
      <c r="E12" s="71"/>
      <c r="F12" s="15"/>
      <c r="G12" s="15"/>
      <c r="H12" s="74"/>
      <c r="I12" s="74"/>
      <c r="J12" s="21"/>
    </row>
    <row r="13" spans="1:10" x14ac:dyDescent="0.2">
      <c r="A13" s="4"/>
      <c r="B13" s="11" t="s">
        <v>20</v>
      </c>
      <c r="C13" s="107"/>
      <c r="D13" s="13"/>
      <c r="E13" s="72"/>
      <c r="F13" s="15"/>
      <c r="G13" s="15"/>
      <c r="H13" s="75"/>
      <c r="I13" s="75"/>
      <c r="J13" s="21"/>
    </row>
    <row r="14" spans="1:10" ht="15.6" customHeight="1" x14ac:dyDescent="0.2">
      <c r="A14" s="4"/>
      <c r="B14" s="9" t="s">
        <v>21</v>
      </c>
      <c r="C14" s="5" t="s">
        <v>10</v>
      </c>
      <c r="D14" s="6"/>
      <c r="E14" s="10">
        <f>E9</f>
        <v>292.7</v>
      </c>
      <c r="F14" s="7"/>
      <c r="G14" s="7"/>
      <c r="H14" s="7"/>
      <c r="I14" s="7"/>
      <c r="J14" s="21"/>
    </row>
    <row r="15" spans="1:10" x14ac:dyDescent="0.2">
      <c r="A15" s="4"/>
      <c r="B15" s="11" t="s">
        <v>27</v>
      </c>
      <c r="C15" s="12" t="s">
        <v>11</v>
      </c>
      <c r="D15" s="13"/>
      <c r="E15" s="14">
        <f>300/15</f>
        <v>20</v>
      </c>
      <c r="F15" s="15"/>
      <c r="G15" s="15"/>
      <c r="H15" s="16">
        <v>1190</v>
      </c>
      <c r="I15" s="16">
        <f t="shared" ref="I15:I29" si="0">H15*E15</f>
        <v>23800</v>
      </c>
      <c r="J15" s="21"/>
    </row>
    <row r="16" spans="1:10" x14ac:dyDescent="0.2">
      <c r="A16" s="4"/>
      <c r="B16" s="9" t="s">
        <v>82</v>
      </c>
      <c r="C16" s="5" t="s">
        <v>10</v>
      </c>
      <c r="D16" s="6"/>
      <c r="E16" s="10">
        <v>292.7</v>
      </c>
      <c r="F16" s="7"/>
      <c r="G16" s="7"/>
      <c r="H16" s="7"/>
      <c r="I16" s="7"/>
      <c r="J16" s="21"/>
    </row>
    <row r="17" spans="1:10" ht="27" x14ac:dyDescent="0.2">
      <c r="A17" s="4"/>
      <c r="B17" s="11" t="s">
        <v>83</v>
      </c>
      <c r="C17" s="12" t="s">
        <v>11</v>
      </c>
      <c r="D17" s="13"/>
      <c r="E17" s="14">
        <v>60</v>
      </c>
      <c r="F17" s="15"/>
      <c r="G17" s="15"/>
      <c r="H17" s="16">
        <v>639</v>
      </c>
      <c r="I17" s="16">
        <f t="shared" ref="I17" si="1">H17*E17</f>
        <v>38340</v>
      </c>
      <c r="J17" s="21"/>
    </row>
    <row r="18" spans="1:10" x14ac:dyDescent="0.2">
      <c r="A18" s="4"/>
      <c r="B18" s="11" t="s">
        <v>27</v>
      </c>
      <c r="C18" s="12" t="s">
        <v>11</v>
      </c>
      <c r="D18" s="13"/>
      <c r="E18" s="14">
        <v>4</v>
      </c>
      <c r="F18" s="15"/>
      <c r="G18" s="15"/>
      <c r="H18" s="16">
        <v>1190</v>
      </c>
      <c r="I18" s="16">
        <f t="shared" ref="I18" si="2">H18*E18</f>
        <v>4760</v>
      </c>
      <c r="J18" s="21"/>
    </row>
    <row r="19" spans="1:10" x14ac:dyDescent="0.2">
      <c r="A19" s="4"/>
      <c r="B19" s="9" t="s">
        <v>30</v>
      </c>
      <c r="C19" s="5" t="s">
        <v>10</v>
      </c>
      <c r="D19" s="6"/>
      <c r="E19" s="10">
        <v>56.7</v>
      </c>
      <c r="F19" s="7"/>
      <c r="G19" s="7"/>
      <c r="H19" s="7"/>
      <c r="I19" s="7"/>
      <c r="J19" s="21"/>
    </row>
    <row r="20" spans="1:10" x14ac:dyDescent="0.2">
      <c r="A20" s="4"/>
      <c r="B20" s="11" t="s">
        <v>28</v>
      </c>
      <c r="C20" s="12" t="s">
        <v>10</v>
      </c>
      <c r="D20" s="13"/>
      <c r="E20" s="14">
        <f>E19</f>
        <v>56.7</v>
      </c>
      <c r="F20" s="15"/>
      <c r="G20" s="15"/>
      <c r="H20" s="16">
        <v>2060</v>
      </c>
      <c r="I20" s="16">
        <f t="shared" si="0"/>
        <v>116802</v>
      </c>
      <c r="J20" s="21"/>
    </row>
    <row r="21" spans="1:10" ht="27" x14ac:dyDescent="0.2">
      <c r="A21" s="4"/>
      <c r="B21" s="9" t="s">
        <v>39</v>
      </c>
      <c r="C21" s="5" t="s">
        <v>10</v>
      </c>
      <c r="D21" s="6"/>
      <c r="E21" s="10">
        <v>60</v>
      </c>
      <c r="F21" s="7"/>
      <c r="G21" s="7"/>
      <c r="H21" s="7"/>
      <c r="I21" s="7"/>
      <c r="J21" s="21"/>
    </row>
    <row r="22" spans="1:10" x14ac:dyDescent="0.2">
      <c r="A22" s="4"/>
      <c r="B22" s="11" t="s">
        <v>38</v>
      </c>
      <c r="C22" s="12" t="s">
        <v>11</v>
      </c>
      <c r="D22" s="13"/>
      <c r="E22" s="14">
        <v>16</v>
      </c>
      <c r="F22" s="15"/>
      <c r="G22" s="15"/>
      <c r="H22" s="16">
        <v>2060</v>
      </c>
      <c r="I22" s="16">
        <f t="shared" ref="I22" si="3">H22*E22</f>
        <v>32960</v>
      </c>
      <c r="J22" s="21"/>
    </row>
    <row r="23" spans="1:10" x14ac:dyDescent="0.2">
      <c r="A23" s="4"/>
      <c r="B23" s="9" t="s">
        <v>110</v>
      </c>
      <c r="C23" s="5" t="s">
        <v>10</v>
      </c>
      <c r="D23" s="6"/>
      <c r="E23" s="10">
        <f>SUM(E24:E28)</f>
        <v>66.556000000000012</v>
      </c>
      <c r="F23" s="7"/>
      <c r="G23" s="7"/>
      <c r="H23" s="7"/>
      <c r="I23" s="7"/>
      <c r="J23" s="21"/>
    </row>
    <row r="24" spans="1:10" s="32" customFormat="1" ht="27" x14ac:dyDescent="0.2">
      <c r="A24" s="4"/>
      <c r="B24" s="27" t="s">
        <v>32</v>
      </c>
      <c r="C24" s="28" t="s">
        <v>10</v>
      </c>
      <c r="D24" s="29"/>
      <c r="E24" s="30">
        <f>2.5*1.1</f>
        <v>2.75</v>
      </c>
      <c r="F24" s="16"/>
      <c r="G24" s="16"/>
      <c r="H24" s="16">
        <v>2124</v>
      </c>
      <c r="I24" s="16">
        <f t="shared" si="0"/>
        <v>5841</v>
      </c>
      <c r="J24" s="31"/>
    </row>
    <row r="25" spans="1:10" s="32" customFormat="1" ht="27" x14ac:dyDescent="0.2">
      <c r="A25" s="4"/>
      <c r="B25" s="27" t="s">
        <v>33</v>
      </c>
      <c r="C25" s="28" t="s">
        <v>10</v>
      </c>
      <c r="D25" s="29"/>
      <c r="E25" s="30">
        <f>0.6*1.2*23*1.1</f>
        <v>18.216000000000001</v>
      </c>
      <c r="F25" s="16"/>
      <c r="G25" s="16"/>
      <c r="H25" s="16">
        <v>3320</v>
      </c>
      <c r="I25" s="16">
        <f t="shared" si="0"/>
        <v>60477.120000000003</v>
      </c>
      <c r="J25" s="31"/>
    </row>
    <row r="26" spans="1:10" s="32" customFormat="1" ht="27" x14ac:dyDescent="0.2">
      <c r="A26" s="4"/>
      <c r="B26" s="27" t="s">
        <v>35</v>
      </c>
      <c r="C26" s="28" t="s">
        <v>10</v>
      </c>
      <c r="D26" s="29"/>
      <c r="E26" s="30">
        <v>1</v>
      </c>
      <c r="F26" s="16"/>
      <c r="G26" s="16"/>
      <c r="H26" s="16">
        <v>11300</v>
      </c>
      <c r="I26" s="16">
        <f t="shared" si="0"/>
        <v>11300</v>
      </c>
      <c r="J26" s="31"/>
    </row>
    <row r="27" spans="1:10" s="32" customFormat="1" ht="27" x14ac:dyDescent="0.2">
      <c r="A27" s="4"/>
      <c r="B27" s="27" t="s">
        <v>36</v>
      </c>
      <c r="C27" s="28" t="s">
        <v>11</v>
      </c>
      <c r="D27" s="29"/>
      <c r="E27" s="30">
        <v>4</v>
      </c>
      <c r="F27" s="16"/>
      <c r="G27" s="16"/>
      <c r="H27" s="16">
        <v>18000</v>
      </c>
      <c r="I27" s="16">
        <f t="shared" si="0"/>
        <v>72000</v>
      </c>
      <c r="J27" s="31"/>
    </row>
    <row r="28" spans="1:10" s="32" customFormat="1" ht="27" x14ac:dyDescent="0.2">
      <c r="A28" s="4"/>
      <c r="B28" s="27" t="s">
        <v>34</v>
      </c>
      <c r="C28" s="28" t="s">
        <v>10</v>
      </c>
      <c r="D28" s="29"/>
      <c r="E28" s="30">
        <f>(12.7+11.5+6.6+6.1)*1.1</f>
        <v>40.590000000000003</v>
      </c>
      <c r="F28" s="16"/>
      <c r="G28" s="16"/>
      <c r="H28" s="16">
        <v>3700</v>
      </c>
      <c r="I28" s="16">
        <f t="shared" si="0"/>
        <v>150183</v>
      </c>
      <c r="J28" s="31"/>
    </row>
    <row r="29" spans="1:10" ht="27" x14ac:dyDescent="0.2">
      <c r="A29" s="4"/>
      <c r="B29" s="11" t="s">
        <v>22</v>
      </c>
      <c r="C29" s="12" t="s">
        <v>11</v>
      </c>
      <c r="D29" s="13"/>
      <c r="E29" s="14">
        <v>15</v>
      </c>
      <c r="F29" s="15"/>
      <c r="G29" s="15"/>
      <c r="H29" s="16">
        <v>332</v>
      </c>
      <c r="I29" s="16">
        <f t="shared" si="0"/>
        <v>4980</v>
      </c>
      <c r="J29" s="21"/>
    </row>
    <row r="30" spans="1:10" x14ac:dyDescent="0.2">
      <c r="A30" s="4"/>
      <c r="B30" s="9" t="s">
        <v>81</v>
      </c>
      <c r="C30" s="5" t="s">
        <v>10</v>
      </c>
      <c r="D30" s="6"/>
      <c r="E30" s="10">
        <v>174.3</v>
      </c>
      <c r="F30" s="7"/>
      <c r="G30" s="7"/>
      <c r="H30" s="7"/>
      <c r="I30" s="7"/>
      <c r="J30" s="21"/>
    </row>
    <row r="31" spans="1:10" ht="27" x14ac:dyDescent="0.2">
      <c r="A31" s="4"/>
      <c r="B31" s="11" t="s">
        <v>24</v>
      </c>
      <c r="C31" s="12" t="s">
        <v>10</v>
      </c>
      <c r="D31" s="17"/>
      <c r="E31" s="14">
        <f>E30*1.1</f>
        <v>191.73000000000002</v>
      </c>
      <c r="F31" s="15"/>
      <c r="G31" s="15"/>
      <c r="H31" s="16">
        <v>3500</v>
      </c>
      <c r="I31" s="16">
        <f t="shared" ref="I31:I32" si="4">H31*E31</f>
        <v>671055.00000000012</v>
      </c>
      <c r="J31" s="21"/>
    </row>
    <row r="32" spans="1:10" x14ac:dyDescent="0.2">
      <c r="A32" s="4"/>
      <c r="B32" s="11" t="s">
        <v>23</v>
      </c>
      <c r="C32" s="12" t="s">
        <v>11</v>
      </c>
      <c r="D32" s="17"/>
      <c r="E32" s="14">
        <v>10</v>
      </c>
      <c r="F32" s="15"/>
      <c r="G32" s="15"/>
      <c r="H32" s="16">
        <v>11600</v>
      </c>
      <c r="I32" s="16">
        <f t="shared" si="4"/>
        <v>116000</v>
      </c>
      <c r="J32" s="21"/>
    </row>
    <row r="33" spans="1:10" x14ac:dyDescent="0.2">
      <c r="A33" s="4"/>
      <c r="B33" s="9" t="s">
        <v>25</v>
      </c>
      <c r="C33" s="5" t="s">
        <v>17</v>
      </c>
      <c r="D33" s="6"/>
      <c r="E33" s="10">
        <v>162</v>
      </c>
      <c r="F33" s="7"/>
      <c r="G33" s="7"/>
      <c r="H33" s="7"/>
      <c r="I33" s="7"/>
      <c r="J33" s="21"/>
    </row>
    <row r="34" spans="1:10" x14ac:dyDescent="0.2">
      <c r="A34" s="4"/>
      <c r="B34" s="11" t="s">
        <v>37</v>
      </c>
      <c r="C34" s="12" t="s">
        <v>17</v>
      </c>
      <c r="D34" s="17"/>
      <c r="E34" s="14">
        <f>E33*1.1</f>
        <v>178.20000000000002</v>
      </c>
      <c r="F34" s="15"/>
      <c r="G34" s="15"/>
      <c r="H34" s="16">
        <v>160</v>
      </c>
      <c r="I34" s="16">
        <f t="shared" ref="I34" si="5">H34*E34</f>
        <v>28512.000000000004</v>
      </c>
      <c r="J34" s="21"/>
    </row>
    <row r="35" spans="1:10" x14ac:dyDescent="0.2">
      <c r="A35" s="4"/>
      <c r="B35" s="9" t="s">
        <v>40</v>
      </c>
      <c r="C35" s="5" t="s">
        <v>17</v>
      </c>
      <c r="D35" s="6"/>
      <c r="E35" s="10">
        <v>14</v>
      </c>
      <c r="F35" s="7"/>
      <c r="G35" s="7"/>
      <c r="H35" s="7"/>
      <c r="I35" s="7"/>
      <c r="J35" s="21"/>
    </row>
    <row r="36" spans="1:10" ht="15.75" thickBot="1" x14ac:dyDescent="0.25">
      <c r="A36" s="4"/>
      <c r="B36" s="11" t="s">
        <v>41</v>
      </c>
      <c r="C36" s="12" t="s">
        <v>17</v>
      </c>
      <c r="D36" s="29"/>
      <c r="E36" s="30">
        <v>17</v>
      </c>
      <c r="F36" s="44"/>
      <c r="G36" s="44"/>
      <c r="H36" s="44">
        <v>800</v>
      </c>
      <c r="I36" s="44">
        <f t="shared" ref="I36" si="6">H36*E36</f>
        <v>13600</v>
      </c>
      <c r="J36" s="21"/>
    </row>
    <row r="37" spans="1:10" ht="15.75" thickBot="1" x14ac:dyDescent="0.25">
      <c r="A37" s="46"/>
      <c r="B37" s="47" t="s">
        <v>31</v>
      </c>
      <c r="C37" s="48"/>
      <c r="D37" s="49"/>
      <c r="E37" s="50"/>
      <c r="F37" s="51" t="s">
        <v>85</v>
      </c>
      <c r="G37" s="52">
        <f>SUM(G7:G36)</f>
        <v>0</v>
      </c>
      <c r="H37" s="53" t="s">
        <v>84</v>
      </c>
      <c r="I37" s="54">
        <f>SUM(I7:I36)</f>
        <v>1576369.6300000001</v>
      </c>
      <c r="J37" s="21"/>
    </row>
    <row r="38" spans="1:10" s="32" customFormat="1" ht="15.75" thickBot="1" x14ac:dyDescent="0.25">
      <c r="A38" s="80" t="s">
        <v>66</v>
      </c>
      <c r="B38" s="81"/>
      <c r="C38" s="81"/>
      <c r="D38" s="81"/>
      <c r="E38" s="81"/>
      <c r="F38" s="81"/>
      <c r="G38" s="81"/>
      <c r="H38" s="81"/>
      <c r="I38" s="82"/>
      <c r="J38" s="31"/>
    </row>
    <row r="39" spans="1:10" s="32" customFormat="1" x14ac:dyDescent="0.2">
      <c r="A39" s="4"/>
      <c r="B39" s="33" t="s">
        <v>52</v>
      </c>
      <c r="C39" s="5" t="s">
        <v>10</v>
      </c>
      <c r="D39" s="6"/>
      <c r="E39" s="10">
        <f>6.6+17.2-6</f>
        <v>17.799999999999997</v>
      </c>
      <c r="F39" s="7"/>
      <c r="G39" s="7"/>
      <c r="H39" s="7"/>
      <c r="I39" s="7"/>
      <c r="J39" s="31"/>
    </row>
    <row r="40" spans="1:10" s="32" customFormat="1" x14ac:dyDescent="0.2">
      <c r="A40" s="4"/>
      <c r="B40" s="27" t="s">
        <v>42</v>
      </c>
      <c r="C40" s="28" t="s">
        <v>11</v>
      </c>
      <c r="D40" s="29"/>
      <c r="E40" s="30">
        <f>14+5</f>
        <v>19</v>
      </c>
      <c r="F40" s="16"/>
      <c r="G40" s="16"/>
      <c r="H40" s="16">
        <v>403</v>
      </c>
      <c r="I40" s="16">
        <f t="shared" ref="I40" si="7">H40*E40</f>
        <v>7657</v>
      </c>
      <c r="J40" s="31"/>
    </row>
    <row r="41" spans="1:10" s="32" customFormat="1" x14ac:dyDescent="0.2">
      <c r="A41" s="4"/>
      <c r="B41" s="27" t="s">
        <v>43</v>
      </c>
      <c r="C41" s="28" t="s">
        <v>11</v>
      </c>
      <c r="D41" s="29"/>
      <c r="E41" s="30">
        <v>2</v>
      </c>
      <c r="F41" s="16"/>
      <c r="G41" s="16"/>
      <c r="H41" s="16">
        <v>1450</v>
      </c>
      <c r="I41" s="16">
        <f t="shared" ref="I41:I46" si="8">H41*E41</f>
        <v>2900</v>
      </c>
      <c r="J41" s="31"/>
    </row>
    <row r="42" spans="1:10" s="32" customFormat="1" x14ac:dyDescent="0.2">
      <c r="A42" s="4"/>
      <c r="B42" s="27" t="s">
        <v>44</v>
      </c>
      <c r="C42" s="28" t="s">
        <v>11</v>
      </c>
      <c r="D42" s="29"/>
      <c r="E42" s="30">
        <v>24</v>
      </c>
      <c r="F42" s="16"/>
      <c r="G42" s="16"/>
      <c r="H42" s="16">
        <v>224</v>
      </c>
      <c r="I42" s="16">
        <f t="shared" si="8"/>
        <v>5376</v>
      </c>
      <c r="J42" s="31"/>
    </row>
    <row r="43" spans="1:10" s="32" customFormat="1" x14ac:dyDescent="0.2">
      <c r="A43" s="4"/>
      <c r="B43" s="27" t="s">
        <v>45</v>
      </c>
      <c r="C43" s="28" t="s">
        <v>11</v>
      </c>
      <c r="D43" s="29"/>
      <c r="E43" s="30">
        <v>36</v>
      </c>
      <c r="F43" s="16"/>
      <c r="G43" s="16"/>
      <c r="H43" s="16">
        <v>265</v>
      </c>
      <c r="I43" s="16">
        <f t="shared" si="8"/>
        <v>9540</v>
      </c>
      <c r="J43" s="31"/>
    </row>
    <row r="44" spans="1:10" s="32" customFormat="1" x14ac:dyDescent="0.2">
      <c r="A44" s="4"/>
      <c r="B44" s="27" t="s">
        <v>50</v>
      </c>
      <c r="C44" s="28" t="s">
        <v>51</v>
      </c>
      <c r="D44" s="29"/>
      <c r="E44" s="30">
        <v>1</v>
      </c>
      <c r="F44" s="16"/>
      <c r="G44" s="16"/>
      <c r="H44" s="16">
        <v>457</v>
      </c>
      <c r="I44" s="16">
        <f t="shared" si="8"/>
        <v>457</v>
      </c>
      <c r="J44" s="31"/>
    </row>
    <row r="45" spans="1:10" s="32" customFormat="1" x14ac:dyDescent="0.2">
      <c r="A45" s="4"/>
      <c r="B45" s="27" t="s">
        <v>46</v>
      </c>
      <c r="C45" s="28" t="s">
        <v>17</v>
      </c>
      <c r="D45" s="29"/>
      <c r="E45" s="30">
        <v>40</v>
      </c>
      <c r="F45" s="16"/>
      <c r="G45" s="16"/>
      <c r="H45" s="16">
        <v>8</v>
      </c>
      <c r="I45" s="16">
        <f t="shared" si="8"/>
        <v>320</v>
      </c>
      <c r="J45" s="31"/>
    </row>
    <row r="46" spans="1:10" s="32" customFormat="1" x14ac:dyDescent="0.2">
      <c r="A46" s="4"/>
      <c r="B46" s="27" t="s">
        <v>47</v>
      </c>
      <c r="C46" s="28" t="s">
        <v>49</v>
      </c>
      <c r="D46" s="29"/>
      <c r="E46" s="30">
        <v>1</v>
      </c>
      <c r="F46" s="16"/>
      <c r="G46" s="16"/>
      <c r="H46" s="16">
        <v>231</v>
      </c>
      <c r="I46" s="16">
        <f t="shared" si="8"/>
        <v>231</v>
      </c>
      <c r="J46" s="31"/>
    </row>
    <row r="47" spans="1:10" x14ac:dyDescent="0.2">
      <c r="A47" s="4"/>
      <c r="B47" s="33" t="s">
        <v>111</v>
      </c>
      <c r="C47" s="5" t="s">
        <v>10</v>
      </c>
      <c r="D47" s="6"/>
      <c r="E47" s="10">
        <f>(234*3.03)-119</f>
        <v>590.02</v>
      </c>
      <c r="F47" s="7"/>
      <c r="G47" s="7"/>
      <c r="H47" s="7"/>
      <c r="I47" s="7"/>
      <c r="J47" s="21"/>
    </row>
    <row r="48" spans="1:10" s="32" customFormat="1" x14ac:dyDescent="0.2">
      <c r="A48" s="4"/>
      <c r="B48" s="27" t="s">
        <v>29</v>
      </c>
      <c r="C48" s="28" t="s">
        <v>11</v>
      </c>
      <c r="D48" s="29"/>
      <c r="E48" s="30">
        <v>40</v>
      </c>
      <c r="F48" s="16"/>
      <c r="G48" s="16"/>
      <c r="H48" s="16">
        <v>1275</v>
      </c>
      <c r="I48" s="16">
        <f t="shared" ref="I48:I50" si="9">H48*E48</f>
        <v>51000</v>
      </c>
      <c r="J48" s="31"/>
    </row>
    <row r="49" spans="1:10" x14ac:dyDescent="0.2">
      <c r="A49" s="4"/>
      <c r="B49" s="33" t="s">
        <v>112</v>
      </c>
      <c r="C49" s="5" t="s">
        <v>10</v>
      </c>
      <c r="D49" s="6"/>
      <c r="E49" s="10">
        <f>E47</f>
        <v>590.02</v>
      </c>
      <c r="F49" s="7"/>
      <c r="G49" s="7"/>
      <c r="H49" s="7"/>
      <c r="I49" s="7"/>
      <c r="J49" s="21"/>
    </row>
    <row r="50" spans="1:10" s="32" customFormat="1" x14ac:dyDescent="0.2">
      <c r="A50" s="4"/>
      <c r="B50" s="27" t="s">
        <v>86</v>
      </c>
      <c r="C50" s="28" t="s">
        <v>11</v>
      </c>
      <c r="D50" s="29"/>
      <c r="E50" s="30">
        <v>315</v>
      </c>
      <c r="F50" s="16"/>
      <c r="G50" s="16"/>
      <c r="H50" s="16">
        <v>425</v>
      </c>
      <c r="I50" s="16">
        <f t="shared" si="9"/>
        <v>133875</v>
      </c>
      <c r="J50" s="31"/>
    </row>
    <row r="51" spans="1:10" x14ac:dyDescent="0.2">
      <c r="A51" s="4"/>
      <c r="B51" s="9" t="s">
        <v>53</v>
      </c>
      <c r="C51" s="5" t="s">
        <v>10</v>
      </c>
      <c r="D51" s="6"/>
      <c r="E51" s="10">
        <f>5.5+4</f>
        <v>9.5</v>
      </c>
      <c r="F51" s="7"/>
      <c r="G51" s="7"/>
      <c r="H51" s="7"/>
      <c r="I51" s="7"/>
      <c r="J51" s="21"/>
    </row>
    <row r="52" spans="1:10" x14ac:dyDescent="0.2">
      <c r="A52" s="4"/>
      <c r="B52" s="27" t="s">
        <v>54</v>
      </c>
      <c r="C52" s="28" t="s">
        <v>10</v>
      </c>
      <c r="D52" s="40"/>
      <c r="E52" s="30">
        <v>10</v>
      </c>
      <c r="F52" s="40"/>
      <c r="G52" s="40"/>
      <c r="H52" s="16">
        <v>1150</v>
      </c>
      <c r="I52" s="16">
        <f t="shared" ref="I52" si="10">H52*E52</f>
        <v>11500</v>
      </c>
    </row>
    <row r="53" spans="1:10" x14ac:dyDescent="0.2">
      <c r="A53" s="4"/>
      <c r="B53" s="27" t="s">
        <v>55</v>
      </c>
      <c r="C53" s="28" t="s">
        <v>11</v>
      </c>
      <c r="D53" s="40"/>
      <c r="E53" s="30">
        <v>9</v>
      </c>
      <c r="F53" s="40"/>
      <c r="G53" s="40"/>
      <c r="H53" s="16">
        <v>299</v>
      </c>
      <c r="I53" s="16">
        <f t="shared" ref="I53" si="11">H53*E53</f>
        <v>2691</v>
      </c>
      <c r="J53" s="21"/>
    </row>
    <row r="54" spans="1:10" x14ac:dyDescent="0.2">
      <c r="A54" s="4"/>
      <c r="B54" s="9" t="s">
        <v>56</v>
      </c>
      <c r="C54" s="5" t="s">
        <v>10</v>
      </c>
      <c r="D54" s="6"/>
      <c r="E54" s="10">
        <v>39</v>
      </c>
      <c r="F54" s="7"/>
      <c r="G54" s="7"/>
      <c r="H54" s="7"/>
      <c r="I54" s="7"/>
      <c r="J54" s="21"/>
    </row>
    <row r="55" spans="1:10" x14ac:dyDescent="0.2">
      <c r="A55" s="4"/>
      <c r="B55" s="27" t="s">
        <v>57</v>
      </c>
      <c r="C55" s="28" t="s">
        <v>10</v>
      </c>
      <c r="D55" s="40"/>
      <c r="E55" s="30">
        <v>42</v>
      </c>
      <c r="F55" s="40"/>
      <c r="G55" s="40"/>
      <c r="H55" s="16">
        <v>2600</v>
      </c>
      <c r="I55" s="16">
        <f t="shared" ref="I55" si="12">H55*E55</f>
        <v>109200</v>
      </c>
      <c r="J55" s="21"/>
    </row>
    <row r="56" spans="1:10" x14ac:dyDescent="0.2">
      <c r="A56" s="4"/>
      <c r="B56" s="27" t="s">
        <v>58</v>
      </c>
      <c r="C56" s="28" t="s">
        <v>11</v>
      </c>
      <c r="D56" s="40"/>
      <c r="E56" s="30">
        <v>4</v>
      </c>
      <c r="F56" s="40"/>
      <c r="G56" s="40"/>
      <c r="H56" s="16">
        <v>1278</v>
      </c>
      <c r="I56" s="16">
        <f t="shared" ref="I56" si="13">H56*E56</f>
        <v>5112</v>
      </c>
      <c r="J56" s="21"/>
    </row>
    <row r="57" spans="1:10" x14ac:dyDescent="0.2">
      <c r="A57" s="4"/>
      <c r="B57" s="9" t="s">
        <v>60</v>
      </c>
      <c r="C57" s="5" t="s">
        <v>10</v>
      </c>
      <c r="D57" s="6"/>
      <c r="E57" s="10">
        <v>133</v>
      </c>
      <c r="F57" s="7"/>
      <c r="G57" s="7"/>
      <c r="H57" s="7"/>
      <c r="I57" s="7"/>
      <c r="J57" s="21"/>
    </row>
    <row r="58" spans="1:10" x14ac:dyDescent="0.2">
      <c r="A58" s="4"/>
      <c r="B58" s="9" t="s">
        <v>88</v>
      </c>
      <c r="C58" s="5" t="s">
        <v>87</v>
      </c>
      <c r="D58" s="6"/>
      <c r="E58" s="10">
        <v>30</v>
      </c>
      <c r="F58" s="7"/>
      <c r="G58" s="7"/>
      <c r="H58" s="7"/>
      <c r="I58" s="7"/>
      <c r="J58" s="21"/>
    </row>
    <row r="59" spans="1:10" x14ac:dyDescent="0.2">
      <c r="A59" s="4"/>
      <c r="B59" s="9" t="s">
        <v>89</v>
      </c>
      <c r="C59" s="5" t="s">
        <v>11</v>
      </c>
      <c r="D59" s="6"/>
      <c r="E59" s="10">
        <v>80</v>
      </c>
      <c r="F59" s="7"/>
      <c r="G59" s="7"/>
      <c r="H59" s="7"/>
      <c r="I59" s="7"/>
      <c r="J59" s="21"/>
    </row>
    <row r="60" spans="1:10" x14ac:dyDescent="0.2">
      <c r="A60" s="4"/>
      <c r="B60" s="27" t="s">
        <v>59</v>
      </c>
      <c r="C60" s="28" t="s">
        <v>10</v>
      </c>
      <c r="D60" s="29"/>
      <c r="E60" s="30">
        <f>E57*1.1</f>
        <v>146.30000000000001</v>
      </c>
      <c r="F60" s="16"/>
      <c r="G60" s="16"/>
      <c r="H60" s="16">
        <v>3320</v>
      </c>
      <c r="I60" s="16">
        <f t="shared" ref="I60:I61" si="14">H60*E60</f>
        <v>485716.00000000006</v>
      </c>
      <c r="J60" s="21"/>
    </row>
    <row r="61" spans="1:10" x14ac:dyDescent="0.2">
      <c r="A61" s="4"/>
      <c r="B61" s="11" t="s">
        <v>90</v>
      </c>
      <c r="C61" s="12" t="s">
        <v>11</v>
      </c>
      <c r="D61" s="13"/>
      <c r="E61" s="14">
        <v>30</v>
      </c>
      <c r="F61" s="15"/>
      <c r="G61" s="15"/>
      <c r="H61" s="16">
        <v>733</v>
      </c>
      <c r="I61" s="16">
        <f t="shared" si="14"/>
        <v>21990</v>
      </c>
      <c r="J61" s="21"/>
    </row>
    <row r="62" spans="1:10" ht="27" x14ac:dyDescent="0.2">
      <c r="A62" s="4"/>
      <c r="B62" s="11" t="s">
        <v>91</v>
      </c>
      <c r="C62" s="12" t="s">
        <v>80</v>
      </c>
      <c r="D62" s="13"/>
      <c r="E62" s="14">
        <v>1</v>
      </c>
      <c r="F62" s="15"/>
      <c r="G62" s="15"/>
      <c r="H62" s="16">
        <v>15000</v>
      </c>
      <c r="I62" s="16">
        <f t="shared" ref="I62" si="15">H62*E62</f>
        <v>15000</v>
      </c>
      <c r="J62" s="21"/>
    </row>
    <row r="63" spans="1:10" x14ac:dyDescent="0.2">
      <c r="A63" s="4"/>
      <c r="B63" s="9" t="s">
        <v>92</v>
      </c>
      <c r="C63" s="5" t="s">
        <v>10</v>
      </c>
      <c r="D63" s="6"/>
      <c r="E63" s="10">
        <f>300+(E72*0.4)</f>
        <v>341.6</v>
      </c>
      <c r="F63" s="7"/>
      <c r="G63" s="7"/>
      <c r="H63" s="7"/>
      <c r="I63" s="7"/>
      <c r="J63" s="21"/>
    </row>
    <row r="64" spans="1:10" s="32" customFormat="1" x14ac:dyDescent="0.2">
      <c r="A64" s="4"/>
      <c r="B64" s="27" t="s">
        <v>61</v>
      </c>
      <c r="C64" s="28" t="s">
        <v>11</v>
      </c>
      <c r="D64" s="29"/>
      <c r="E64" s="30">
        <f>E63/4</f>
        <v>85.4</v>
      </c>
      <c r="F64" s="16"/>
      <c r="G64" s="16"/>
      <c r="H64" s="16">
        <v>1154</v>
      </c>
      <c r="I64" s="16">
        <f t="shared" ref="I64" si="16">H64*E64</f>
        <v>98551.6</v>
      </c>
      <c r="J64" s="31"/>
    </row>
    <row r="65" spans="1:10" s="32" customFormat="1" x14ac:dyDescent="0.2">
      <c r="A65" s="4"/>
      <c r="B65" s="9" t="s">
        <v>93</v>
      </c>
      <c r="C65" s="5" t="s">
        <v>10</v>
      </c>
      <c r="D65" s="6"/>
      <c r="E65" s="10">
        <v>341.6</v>
      </c>
      <c r="F65" s="7"/>
      <c r="G65" s="7"/>
      <c r="H65" s="7"/>
      <c r="I65" s="7"/>
      <c r="J65" s="31"/>
    </row>
    <row r="66" spans="1:10" s="32" customFormat="1" ht="27" x14ac:dyDescent="0.2">
      <c r="A66" s="55"/>
      <c r="B66" s="27" t="s">
        <v>94</v>
      </c>
      <c r="C66" s="28" t="s">
        <v>95</v>
      </c>
      <c r="D66" s="29"/>
      <c r="E66" s="30">
        <v>15</v>
      </c>
      <c r="F66" s="16"/>
      <c r="G66" s="16"/>
      <c r="H66" s="16">
        <v>1599</v>
      </c>
      <c r="I66" s="16">
        <f>H66*E66</f>
        <v>23985</v>
      </c>
      <c r="J66" s="31"/>
    </row>
    <row r="67" spans="1:10" s="32" customFormat="1" ht="17.100000000000001" customHeight="1" x14ac:dyDescent="0.2">
      <c r="A67" s="55"/>
      <c r="B67" s="27" t="s">
        <v>96</v>
      </c>
      <c r="C67" s="28" t="s">
        <v>97</v>
      </c>
      <c r="D67" s="29"/>
      <c r="E67" s="30">
        <v>8</v>
      </c>
      <c r="F67" s="16"/>
      <c r="G67" s="16"/>
      <c r="H67" s="16">
        <v>417</v>
      </c>
      <c r="I67" s="16">
        <f>H67*E67</f>
        <v>3336</v>
      </c>
      <c r="J67" s="31"/>
    </row>
    <row r="68" spans="1:10" s="32" customFormat="1" x14ac:dyDescent="0.2">
      <c r="A68" s="4"/>
      <c r="B68" s="9" t="s">
        <v>101</v>
      </c>
      <c r="C68" s="5" t="s">
        <v>10</v>
      </c>
      <c r="D68" s="6"/>
      <c r="E68" s="10">
        <v>341.6</v>
      </c>
      <c r="F68" s="7"/>
      <c r="G68" s="7"/>
      <c r="H68" s="7"/>
      <c r="I68" s="7"/>
      <c r="J68" s="31"/>
    </row>
    <row r="69" spans="1:10" s="32" customFormat="1" x14ac:dyDescent="0.2">
      <c r="A69" s="55"/>
      <c r="B69" s="27" t="s">
        <v>99</v>
      </c>
      <c r="C69" s="28" t="s">
        <v>100</v>
      </c>
      <c r="D69" s="29"/>
      <c r="E69" s="30">
        <v>22</v>
      </c>
      <c r="F69" s="16"/>
      <c r="G69" s="16"/>
      <c r="H69" s="16">
        <v>1749</v>
      </c>
      <c r="I69" s="16">
        <f>H69*E69</f>
        <v>38478</v>
      </c>
      <c r="J69" s="31"/>
    </row>
    <row r="70" spans="1:10" x14ac:dyDescent="0.2">
      <c r="A70" s="4"/>
      <c r="B70" s="9" t="s">
        <v>98</v>
      </c>
      <c r="C70" s="5" t="s">
        <v>17</v>
      </c>
      <c r="D70" s="6"/>
      <c r="E70" s="10">
        <v>31</v>
      </c>
      <c r="F70" s="7"/>
      <c r="G70" s="7"/>
      <c r="H70" s="7"/>
      <c r="I70" s="7"/>
      <c r="J70" s="21"/>
    </row>
    <row r="71" spans="1:10" s="32" customFormat="1" x14ac:dyDescent="0.2">
      <c r="A71" s="55"/>
      <c r="B71" s="27" t="s">
        <v>62</v>
      </c>
      <c r="C71" s="28" t="s">
        <v>11</v>
      </c>
      <c r="D71" s="29"/>
      <c r="E71" s="30">
        <v>34</v>
      </c>
      <c r="F71" s="16"/>
      <c r="G71" s="16"/>
      <c r="H71" s="16">
        <f>4690/3</f>
        <v>1563.3333333333333</v>
      </c>
      <c r="I71" s="16">
        <f t="shared" ref="I71" si="17">H71*E71</f>
        <v>53153.333333333328</v>
      </c>
      <c r="J71" s="31"/>
    </row>
    <row r="72" spans="1:10" x14ac:dyDescent="0.2">
      <c r="A72" s="4"/>
      <c r="B72" s="9" t="s">
        <v>103</v>
      </c>
      <c r="C72" s="5" t="s">
        <v>17</v>
      </c>
      <c r="D72" s="6"/>
      <c r="E72" s="10">
        <v>104</v>
      </c>
      <c r="F72" s="7"/>
      <c r="G72" s="7"/>
      <c r="H72" s="7"/>
      <c r="I72" s="7"/>
      <c r="J72" s="21"/>
    </row>
    <row r="73" spans="1:10" ht="39.75" x14ac:dyDescent="0.2">
      <c r="A73" s="4"/>
      <c r="B73" s="9" t="s">
        <v>102</v>
      </c>
      <c r="C73" s="5" t="s">
        <v>17</v>
      </c>
      <c r="D73" s="6"/>
      <c r="E73" s="10">
        <v>104</v>
      </c>
      <c r="F73" s="7"/>
      <c r="G73" s="7"/>
      <c r="H73" s="7"/>
      <c r="I73" s="7"/>
      <c r="J73" s="21"/>
    </row>
    <row r="74" spans="1:10" x14ac:dyDescent="0.2">
      <c r="A74" s="4"/>
      <c r="B74" s="27" t="s">
        <v>104</v>
      </c>
      <c r="C74" s="28" t="s">
        <v>11</v>
      </c>
      <c r="D74" s="29"/>
      <c r="E74" s="30">
        <f>E72/4</f>
        <v>26</v>
      </c>
      <c r="F74" s="16"/>
      <c r="G74" s="16"/>
      <c r="H74" s="16">
        <v>1154</v>
      </c>
      <c r="I74" s="16">
        <f t="shared" ref="I74:I75" si="18">H74*E74</f>
        <v>30004</v>
      </c>
      <c r="J74" s="21"/>
    </row>
    <row r="75" spans="1:10" x14ac:dyDescent="0.2">
      <c r="A75" s="4"/>
      <c r="B75" s="27" t="s">
        <v>99</v>
      </c>
      <c r="C75" s="28" t="s">
        <v>11</v>
      </c>
      <c r="D75" s="29"/>
      <c r="E75" s="30">
        <v>4</v>
      </c>
      <c r="F75" s="16"/>
      <c r="G75" s="16"/>
      <c r="H75" s="16">
        <v>1749</v>
      </c>
      <c r="I75" s="16">
        <f t="shared" si="18"/>
        <v>6996</v>
      </c>
      <c r="J75" s="21"/>
    </row>
    <row r="76" spans="1:10" ht="27" x14ac:dyDescent="0.2">
      <c r="A76" s="4"/>
      <c r="B76" s="27" t="s">
        <v>63</v>
      </c>
      <c r="C76" s="28" t="s">
        <v>11</v>
      </c>
      <c r="D76" s="29"/>
      <c r="E76" s="30">
        <v>38</v>
      </c>
      <c r="F76" s="16"/>
      <c r="G76" s="16"/>
      <c r="H76" s="16">
        <v>87</v>
      </c>
      <c r="I76" s="16">
        <f t="shared" ref="I76" si="19">H76*E76</f>
        <v>3306</v>
      </c>
      <c r="J76" s="21"/>
    </row>
    <row r="77" spans="1:10" x14ac:dyDescent="0.2">
      <c r="A77" s="4"/>
      <c r="B77" s="9" t="s">
        <v>64</v>
      </c>
      <c r="C77" s="5" t="s">
        <v>10</v>
      </c>
      <c r="D77" s="6"/>
      <c r="E77" s="10">
        <f>E63</f>
        <v>341.6</v>
      </c>
      <c r="F77" s="7"/>
      <c r="G77" s="7"/>
      <c r="H77" s="7"/>
      <c r="I77" s="7"/>
      <c r="J77" s="21"/>
    </row>
    <row r="78" spans="1:10" ht="27.75" thickBot="1" x14ac:dyDescent="0.25">
      <c r="A78" s="4"/>
      <c r="B78" s="57" t="s">
        <v>65</v>
      </c>
      <c r="C78" s="58" t="s">
        <v>11</v>
      </c>
      <c r="D78" s="59"/>
      <c r="E78" s="60">
        <v>10</v>
      </c>
      <c r="F78" s="44"/>
      <c r="G78" s="44"/>
      <c r="H78" s="44">
        <v>9201</v>
      </c>
      <c r="I78" s="44">
        <f t="shared" ref="I78" si="20">H78*E78</f>
        <v>92010</v>
      </c>
      <c r="J78" s="21"/>
    </row>
    <row r="79" spans="1:10" ht="21.95" customHeight="1" thickBot="1" x14ac:dyDescent="0.25">
      <c r="A79" s="56"/>
      <c r="B79" s="61" t="s">
        <v>31</v>
      </c>
      <c r="C79" s="62"/>
      <c r="D79" s="24"/>
      <c r="E79" s="63"/>
      <c r="F79" s="45" t="s">
        <v>105</v>
      </c>
      <c r="G79" s="64">
        <f>SUM(G39:G78)</f>
        <v>0</v>
      </c>
      <c r="H79" s="45" t="s">
        <v>84</v>
      </c>
      <c r="I79" s="65">
        <f>SUM(I39:I78)</f>
        <v>1212384.9333333333</v>
      </c>
      <c r="J79" s="21"/>
    </row>
    <row r="80" spans="1:10" ht="15.75" thickBot="1" x14ac:dyDescent="0.25">
      <c r="A80" s="80" t="s">
        <v>67</v>
      </c>
      <c r="B80" s="81"/>
      <c r="C80" s="81"/>
      <c r="D80" s="81"/>
      <c r="E80" s="81"/>
      <c r="F80" s="81"/>
      <c r="G80" s="81"/>
      <c r="H80" s="81"/>
      <c r="I80" s="82"/>
      <c r="J80" s="21"/>
    </row>
    <row r="81" spans="1:10" x14ac:dyDescent="0.2">
      <c r="A81" s="4"/>
      <c r="B81" s="33" t="s">
        <v>68</v>
      </c>
      <c r="C81" s="5" t="s">
        <v>10</v>
      </c>
      <c r="D81" s="6"/>
      <c r="E81" s="10">
        <v>148</v>
      </c>
      <c r="F81" s="7"/>
      <c r="G81" s="7"/>
      <c r="H81" s="7"/>
      <c r="I81" s="7"/>
      <c r="J81" s="21"/>
    </row>
    <row r="82" spans="1:10" x14ac:dyDescent="0.2">
      <c r="A82" s="4"/>
      <c r="B82" s="33" t="s">
        <v>106</v>
      </c>
      <c r="C82" s="5" t="s">
        <v>87</v>
      </c>
      <c r="D82" s="6"/>
      <c r="E82" s="10">
        <v>126</v>
      </c>
      <c r="F82" s="7"/>
      <c r="G82" s="7"/>
      <c r="H82" s="7"/>
      <c r="I82" s="7"/>
      <c r="J82" s="21"/>
    </row>
    <row r="83" spans="1:10" x14ac:dyDescent="0.2">
      <c r="A83" s="4"/>
      <c r="B83" s="27" t="s">
        <v>42</v>
      </c>
      <c r="C83" s="28" t="s">
        <v>11</v>
      </c>
      <c r="D83" s="29"/>
      <c r="E83" s="30">
        <f>E81/3*1.3</f>
        <v>64.13333333333334</v>
      </c>
      <c r="F83" s="16"/>
      <c r="G83" s="16"/>
      <c r="H83" s="16">
        <v>403</v>
      </c>
      <c r="I83" s="16">
        <f t="shared" ref="I83:I89" si="21">H83*E83</f>
        <v>25845.733333333337</v>
      </c>
      <c r="J83" s="21"/>
    </row>
    <row r="84" spans="1:10" x14ac:dyDescent="0.2">
      <c r="A84" s="4"/>
      <c r="B84" s="27" t="s">
        <v>44</v>
      </c>
      <c r="C84" s="28" t="s">
        <v>11</v>
      </c>
      <c r="D84" s="29"/>
      <c r="E84" s="30">
        <v>17</v>
      </c>
      <c r="F84" s="16"/>
      <c r="G84" s="16"/>
      <c r="H84" s="16">
        <v>224</v>
      </c>
      <c r="I84" s="16">
        <f t="shared" si="21"/>
        <v>3808</v>
      </c>
      <c r="J84" s="21"/>
    </row>
    <row r="85" spans="1:10" x14ac:dyDescent="0.2">
      <c r="A85" s="4"/>
      <c r="B85" s="27" t="s">
        <v>70</v>
      </c>
      <c r="C85" s="28" t="s">
        <v>11</v>
      </c>
      <c r="D85" s="29"/>
      <c r="E85" s="30">
        <v>149</v>
      </c>
      <c r="F85" s="16"/>
      <c r="G85" s="16"/>
      <c r="H85" s="16">
        <v>265</v>
      </c>
      <c r="I85" s="16">
        <f t="shared" si="21"/>
        <v>39485</v>
      </c>
      <c r="J85" s="21"/>
    </row>
    <row r="86" spans="1:10" x14ac:dyDescent="0.2">
      <c r="A86" s="4"/>
      <c r="B86" s="27" t="s">
        <v>71</v>
      </c>
      <c r="C86" s="28" t="s">
        <v>11</v>
      </c>
      <c r="D86" s="29"/>
      <c r="E86" s="30">
        <v>592</v>
      </c>
      <c r="F86" s="16"/>
      <c r="G86" s="16"/>
      <c r="H86" s="16">
        <v>11</v>
      </c>
      <c r="I86" s="16">
        <f t="shared" si="21"/>
        <v>6512</v>
      </c>
      <c r="J86" s="21"/>
    </row>
    <row r="87" spans="1:10" x14ac:dyDescent="0.2">
      <c r="A87" s="4"/>
      <c r="B87" s="27" t="s">
        <v>72</v>
      </c>
      <c r="C87" s="28" t="s">
        <v>48</v>
      </c>
      <c r="D87" s="29"/>
      <c r="E87" s="30">
        <v>134</v>
      </c>
      <c r="F87" s="16"/>
      <c r="G87" s="16"/>
      <c r="H87" s="16">
        <f>574/25</f>
        <v>22.96</v>
      </c>
      <c r="I87" s="16">
        <f t="shared" si="21"/>
        <v>3076.6400000000003</v>
      </c>
      <c r="J87" s="21"/>
    </row>
    <row r="88" spans="1:10" x14ac:dyDescent="0.2">
      <c r="A88" s="4"/>
      <c r="B88" s="27" t="s">
        <v>46</v>
      </c>
      <c r="C88" s="28" t="s">
        <v>73</v>
      </c>
      <c r="D88" s="29"/>
      <c r="E88" s="30">
        <v>325</v>
      </c>
      <c r="F88" s="16"/>
      <c r="G88" s="16"/>
      <c r="H88" s="16">
        <v>8</v>
      </c>
      <c r="I88" s="16">
        <f t="shared" si="21"/>
        <v>2600</v>
      </c>
      <c r="J88" s="21"/>
    </row>
    <row r="89" spans="1:10" x14ac:dyDescent="0.2">
      <c r="A89" s="4"/>
      <c r="B89" s="27" t="s">
        <v>74</v>
      </c>
      <c r="C89" s="28" t="s">
        <v>73</v>
      </c>
      <c r="D89" s="29"/>
      <c r="E89" s="30">
        <v>50</v>
      </c>
      <c r="F89" s="16"/>
      <c r="G89" s="16"/>
      <c r="H89" s="16">
        <v>8</v>
      </c>
      <c r="I89" s="16">
        <f t="shared" si="21"/>
        <v>400</v>
      </c>
      <c r="J89" s="21"/>
    </row>
    <row r="90" spans="1:10" x14ac:dyDescent="0.2">
      <c r="A90" s="4"/>
      <c r="B90" s="33" t="s">
        <v>107</v>
      </c>
      <c r="C90" s="5" t="s">
        <v>10</v>
      </c>
      <c r="D90" s="29"/>
      <c r="E90" s="10">
        <v>150</v>
      </c>
      <c r="F90" s="7"/>
      <c r="G90" s="7"/>
      <c r="H90" s="16"/>
      <c r="I90" s="16"/>
      <c r="J90" s="21"/>
    </row>
    <row r="91" spans="1:10" x14ac:dyDescent="0.2">
      <c r="A91" s="4"/>
      <c r="B91" s="27" t="s">
        <v>42</v>
      </c>
      <c r="C91" s="28" t="s">
        <v>11</v>
      </c>
      <c r="D91" s="29"/>
      <c r="E91" s="30">
        <f>E90/3*1.1</f>
        <v>55.000000000000007</v>
      </c>
      <c r="F91" s="16"/>
      <c r="G91" s="16"/>
      <c r="H91" s="16">
        <v>403</v>
      </c>
      <c r="I91" s="16">
        <f t="shared" ref="I91" si="22">H91*E91</f>
        <v>22165.000000000004</v>
      </c>
      <c r="J91" s="21"/>
    </row>
    <row r="92" spans="1:10" x14ac:dyDescent="0.2">
      <c r="A92" s="4"/>
      <c r="B92" s="33" t="s">
        <v>69</v>
      </c>
      <c r="C92" s="5" t="s">
        <v>10</v>
      </c>
      <c r="D92" s="6"/>
      <c r="E92" s="10">
        <f>E81+E90</f>
        <v>298</v>
      </c>
      <c r="F92" s="7"/>
      <c r="G92" s="7"/>
      <c r="H92" s="7"/>
      <c r="I92" s="7"/>
      <c r="J92" s="21"/>
    </row>
    <row r="93" spans="1:10" x14ac:dyDescent="0.2">
      <c r="A93" s="4"/>
      <c r="B93" s="27" t="s">
        <v>29</v>
      </c>
      <c r="C93" s="28" t="s">
        <v>11</v>
      </c>
      <c r="D93" s="29"/>
      <c r="E93" s="30">
        <v>20</v>
      </c>
      <c r="F93" s="16"/>
      <c r="G93" s="16"/>
      <c r="H93" s="16">
        <v>1275</v>
      </c>
      <c r="I93" s="16">
        <f t="shared" ref="I93" si="23">H93*E93</f>
        <v>25500</v>
      </c>
      <c r="J93" s="21"/>
    </row>
    <row r="94" spans="1:10" ht="39.75" x14ac:dyDescent="0.2">
      <c r="A94" s="4"/>
      <c r="B94" s="9" t="s">
        <v>108</v>
      </c>
      <c r="C94" s="5" t="s">
        <v>10</v>
      </c>
      <c r="D94" s="6"/>
      <c r="E94" s="10">
        <f>E92*1.1</f>
        <v>327.8</v>
      </c>
      <c r="F94" s="7"/>
      <c r="G94" s="7"/>
      <c r="H94" s="7"/>
      <c r="I94" s="7"/>
      <c r="J94" s="21"/>
    </row>
    <row r="95" spans="1:10" x14ac:dyDescent="0.2">
      <c r="A95" s="4"/>
      <c r="B95" s="9" t="s">
        <v>109</v>
      </c>
      <c r="C95" s="5" t="s">
        <v>87</v>
      </c>
      <c r="D95" s="6"/>
      <c r="E95" s="10">
        <v>126</v>
      </c>
      <c r="F95" s="7"/>
      <c r="G95" s="7"/>
      <c r="H95" s="7"/>
      <c r="I95" s="7"/>
      <c r="J95" s="21"/>
    </row>
    <row r="96" spans="1:10" x14ac:dyDescent="0.2">
      <c r="A96" s="4"/>
      <c r="B96" s="27" t="s">
        <v>61</v>
      </c>
      <c r="C96" s="28" t="s">
        <v>11</v>
      </c>
      <c r="D96" s="29"/>
      <c r="E96" s="30">
        <f>E94/4</f>
        <v>81.95</v>
      </c>
      <c r="F96" s="16"/>
      <c r="G96" s="16"/>
      <c r="H96" s="16">
        <v>1154</v>
      </c>
      <c r="I96" s="16">
        <f t="shared" ref="I96" si="24">H96*E96</f>
        <v>94570.3</v>
      </c>
      <c r="J96" s="21"/>
    </row>
    <row r="97" spans="1:10" ht="27.75" thickBot="1" x14ac:dyDescent="0.25">
      <c r="A97" s="4"/>
      <c r="B97" s="27" t="s">
        <v>65</v>
      </c>
      <c r="C97" s="28" t="s">
        <v>11</v>
      </c>
      <c r="D97" s="29"/>
      <c r="E97" s="30">
        <v>9</v>
      </c>
      <c r="F97" s="16"/>
      <c r="G97" s="16"/>
      <c r="H97" s="16">
        <v>9201</v>
      </c>
      <c r="I97" s="16">
        <f t="shared" ref="I97" si="25">H97*E97</f>
        <v>82809</v>
      </c>
      <c r="J97" s="21"/>
    </row>
    <row r="98" spans="1:10" ht="15.75" thickBot="1" x14ac:dyDescent="0.25">
      <c r="A98" s="34"/>
      <c r="B98" s="35" t="s">
        <v>31</v>
      </c>
      <c r="C98" s="36"/>
      <c r="D98" s="37"/>
      <c r="E98" s="38"/>
      <c r="F98" s="26" t="s">
        <v>85</v>
      </c>
      <c r="G98" s="39">
        <f>SUM(G81:G97)</f>
        <v>0</v>
      </c>
      <c r="H98" s="39" t="s">
        <v>84</v>
      </c>
      <c r="I98" s="39">
        <f>SUM(I81:I97)</f>
        <v>306771.67333333334</v>
      </c>
      <c r="J98" s="21"/>
    </row>
    <row r="99" spans="1:10" ht="23.1" customHeight="1" thickBot="1" x14ac:dyDescent="0.25">
      <c r="A99" s="22"/>
      <c r="B99" s="8" t="s">
        <v>13</v>
      </c>
      <c r="C99" s="23"/>
      <c r="D99" s="24"/>
      <c r="E99" s="25"/>
      <c r="F99" s="26"/>
      <c r="G99" s="67"/>
      <c r="H99" s="68"/>
      <c r="I99" s="67">
        <v>50000</v>
      </c>
    </row>
    <row r="100" spans="1:10" ht="15.75" thickBot="1" x14ac:dyDescent="0.25">
      <c r="A100" s="20"/>
      <c r="B100" s="20"/>
      <c r="C100" s="20"/>
      <c r="D100" s="20"/>
      <c r="E100" s="20"/>
      <c r="G100" s="69"/>
      <c r="H100" s="69"/>
      <c r="I100" s="69"/>
    </row>
    <row r="101" spans="1:10" ht="21" customHeight="1" thickBot="1" x14ac:dyDescent="0.25">
      <c r="A101" s="22"/>
      <c r="B101" s="8" t="s">
        <v>14</v>
      </c>
      <c r="C101" s="23"/>
      <c r="D101" s="24"/>
      <c r="E101" s="25"/>
      <c r="F101" s="26"/>
      <c r="G101" s="67"/>
      <c r="H101" s="68"/>
      <c r="I101" s="67">
        <v>100000</v>
      </c>
    </row>
    <row r="102" spans="1:10" ht="15.75" thickBot="1" x14ac:dyDescent="0.25">
      <c r="A102" s="20"/>
      <c r="B102" s="76"/>
      <c r="C102" s="76"/>
      <c r="D102" s="76"/>
      <c r="E102" s="76"/>
      <c r="G102" s="69"/>
      <c r="H102" s="69"/>
      <c r="I102" s="69"/>
    </row>
    <row r="103" spans="1:10" ht="21.95" customHeight="1" thickBot="1" x14ac:dyDescent="0.25">
      <c r="A103" s="22"/>
      <c r="B103" s="8" t="s">
        <v>15</v>
      </c>
      <c r="C103" s="23"/>
      <c r="D103" s="24"/>
      <c r="E103" s="25"/>
      <c r="F103" s="26"/>
      <c r="G103" s="67">
        <f>G98+G79+G37</f>
        <v>0</v>
      </c>
      <c r="H103" s="68"/>
      <c r="I103" s="67">
        <f>I101+I99+I98+I79+I37</f>
        <v>3245526.2366666668</v>
      </c>
    </row>
    <row r="104" spans="1:10" ht="15.75" thickBot="1" x14ac:dyDescent="0.25">
      <c r="A104" s="20"/>
      <c r="B104" s="76"/>
      <c r="C104" s="76"/>
      <c r="D104" s="76"/>
      <c r="E104" s="76"/>
    </row>
    <row r="105" spans="1:10" ht="30.95" customHeight="1" thickBot="1" x14ac:dyDescent="0.25">
      <c r="A105" s="22"/>
      <c r="B105" s="66" t="s">
        <v>16</v>
      </c>
      <c r="C105" s="23"/>
      <c r="D105" s="24"/>
      <c r="E105" s="25"/>
      <c r="F105" s="26"/>
      <c r="G105" s="77">
        <f>I103+G103</f>
        <v>3245526.2366666668</v>
      </c>
      <c r="H105" s="78"/>
      <c r="I105" s="79"/>
    </row>
  </sheetData>
  <mergeCells count="19">
    <mergeCell ref="A6:I6"/>
    <mergeCell ref="A1:I1"/>
    <mergeCell ref="A2:A4"/>
    <mergeCell ref="B2:B4"/>
    <mergeCell ref="C2:C4"/>
    <mergeCell ref="D2:D3"/>
    <mergeCell ref="E2:E3"/>
    <mergeCell ref="F2:I2"/>
    <mergeCell ref="F3:G3"/>
    <mergeCell ref="H3:I3"/>
    <mergeCell ref="E10:E13"/>
    <mergeCell ref="H10:H13"/>
    <mergeCell ref="I10:I13"/>
    <mergeCell ref="B104:E104"/>
    <mergeCell ref="G105:I105"/>
    <mergeCell ref="A38:I38"/>
    <mergeCell ref="A80:I80"/>
    <mergeCell ref="B102:E102"/>
    <mergeCell ref="C10:C13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5" x14ac:dyDescent="0.2"/>
  <sheetData/>
  <phoneticPr fontId="9" type="noConversion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5" x14ac:dyDescent="0.2"/>
  <sheetData/>
  <phoneticPr fontId="9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Марина Петрушина</cp:lastModifiedBy>
  <cp:lastPrinted>2020-05-08T11:17:45Z</cp:lastPrinted>
  <dcterms:created xsi:type="dcterms:W3CDTF">2019-01-14T08:52:16Z</dcterms:created>
  <dcterms:modified xsi:type="dcterms:W3CDTF">2020-05-21T21:07:26Z</dcterms:modified>
</cp:coreProperties>
</file>