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3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62" i="1"/>
  <c r="R63"/>
  <c r="R64" l="1"/>
  <c r="N64"/>
  <c r="N63"/>
  <c r="L58" l="1"/>
  <c r="N58" s="1"/>
  <c r="R58"/>
  <c r="R45"/>
  <c r="L45"/>
  <c r="N45" s="1"/>
  <c r="L36" l="1"/>
  <c r="L35"/>
  <c r="L32"/>
  <c r="L28"/>
  <c r="R59" l="1"/>
  <c r="L59"/>
  <c r="N59" s="1"/>
  <c r="R56"/>
  <c r="L56"/>
  <c r="N56" s="1"/>
  <c r="R54"/>
  <c r="L54"/>
  <c r="N54" s="1"/>
  <c r="R57"/>
  <c r="L57"/>
  <c r="N57" s="1"/>
  <c r="R55"/>
  <c r="L55"/>
  <c r="N55" s="1"/>
  <c r="R53"/>
  <c r="L53"/>
  <c r="N53" s="1"/>
  <c r="R49" l="1"/>
  <c r="L49"/>
  <c r="N49" s="1"/>
  <c r="R48"/>
  <c r="L48"/>
  <c r="N48" s="1"/>
  <c r="R47"/>
  <c r="L47"/>
  <c r="N47" s="1"/>
  <c r="R46"/>
  <c r="L46"/>
  <c r="N46" s="1"/>
  <c r="R36"/>
  <c r="N36"/>
  <c r="R60" l="1"/>
  <c r="N60"/>
  <c r="R42" l="1"/>
  <c r="L42"/>
  <c r="N42" s="1"/>
  <c r="R41"/>
  <c r="L41"/>
  <c r="N41" s="1"/>
  <c r="R40"/>
  <c r="L40"/>
  <c r="N40" s="1"/>
  <c r="P37"/>
  <c r="L37" s="1"/>
  <c r="R35"/>
  <c r="N35"/>
  <c r="N34"/>
  <c r="P33"/>
  <c r="R33" s="1"/>
  <c r="R32"/>
  <c r="N32"/>
  <c r="P31"/>
  <c r="R31" s="1"/>
  <c r="R30"/>
  <c r="L30"/>
  <c r="N30" s="1"/>
  <c r="R29"/>
  <c r="L29"/>
  <c r="N29" s="1"/>
  <c r="R28"/>
  <c r="N28"/>
  <c r="R26"/>
  <c r="N26"/>
  <c r="R24"/>
  <c r="N24"/>
  <c r="L31" l="1"/>
  <c r="N31" s="1"/>
  <c r="P39"/>
  <c r="R39" s="1"/>
  <c r="N37"/>
  <c r="R37"/>
  <c r="L33"/>
  <c r="N33" s="1"/>
  <c r="L39" l="1"/>
  <c r="N39" s="1"/>
  <c r="N9"/>
  <c r="N5" l="1"/>
  <c r="N6"/>
  <c r="N7"/>
  <c r="P8"/>
  <c r="N8" s="1"/>
  <c r="R9"/>
  <c r="N18"/>
  <c r="N19"/>
  <c r="N20"/>
  <c r="N21"/>
  <c r="Q70"/>
  <c r="N66" l="1"/>
  <c r="R8"/>
  <c r="R66" s="1"/>
</calcChain>
</file>

<file path=xl/sharedStrings.xml><?xml version="1.0" encoding="utf-8"?>
<sst xmlns="http://schemas.openxmlformats.org/spreadsheetml/2006/main" count="114" uniqueCount="82">
  <si>
    <t>сотрудники</t>
  </si>
  <si>
    <t>ед.измерения</t>
  </si>
  <si>
    <t>объем материалов</t>
  </si>
  <si>
    <t>цена</t>
  </si>
  <si>
    <t>сумма</t>
  </si>
  <si>
    <t>объем работ</t>
  </si>
  <si>
    <t>Расходы</t>
  </si>
  <si>
    <t>Сумма</t>
  </si>
  <si>
    <t>Обвязка, цокольное перекрытие</t>
  </si>
  <si>
    <t>Метизы</t>
  </si>
  <si>
    <t>м3</t>
  </si>
  <si>
    <t>Металочерепица</t>
  </si>
  <si>
    <t>Парок</t>
  </si>
  <si>
    <t>м.кв.</t>
  </si>
  <si>
    <t>Кровля</t>
  </si>
  <si>
    <t>Всего</t>
  </si>
  <si>
    <t xml:space="preserve">объем работ           </t>
  </si>
  <si>
    <t>Подшивка: сплошная доска первого сорта по ГОСТ обработанная огнебиозащитой PROF 20/25х90/150х6000мм</t>
  </si>
  <si>
    <t>Контробрешетка: доска первого сорта по ГОСТ обработанная огнебиозащитой PROF 40/50х40/50х6000мм</t>
  </si>
  <si>
    <t>Лента Изоспан ML proff</t>
  </si>
  <si>
    <t>уп.</t>
  </si>
  <si>
    <t>комп./м.кв.</t>
  </si>
  <si>
    <t>Итого:</t>
  </si>
  <si>
    <t>сумма, руб. РФ</t>
  </si>
  <si>
    <t>цена, руб. РФ</t>
  </si>
  <si>
    <t>стоимость, руб. РФ</t>
  </si>
  <si>
    <t>Доставка комплекта дома из Карелии</t>
  </si>
  <si>
    <t>Доска строганая камерной сушки (вл.8-15%) первого сорта обработанная огнебиозащитой PROF 42/50х190/200х6000мм</t>
  </si>
  <si>
    <t>Нижняя обвязка</t>
  </si>
  <si>
    <t>Несущий каркас</t>
  </si>
  <si>
    <t>Верхняя обвязка</t>
  </si>
  <si>
    <t>Стропильная система</t>
  </si>
  <si>
    <t>Обшивка фронтонов и боковин ферм</t>
  </si>
  <si>
    <t>Вертикальные, горизонтальные связи</t>
  </si>
  <si>
    <t>Брус 150х200Х6000 мм. Первый сорт по ГОСТ обработанный огнебиозащитой PROF</t>
  </si>
  <si>
    <t xml:space="preserve">Водосточная сист. Желоба </t>
  </si>
  <si>
    <t>м.п.</t>
  </si>
  <si>
    <t>снегоудержатели L=3м</t>
  </si>
  <si>
    <t>Гидроизоляция Изоспан AQ proff</t>
  </si>
  <si>
    <t>шт</t>
  </si>
  <si>
    <t>"Теплый контур"</t>
  </si>
  <si>
    <t>м.кв/м.кв.</t>
  </si>
  <si>
    <t>Двери входные утепленные (пр-во Финляндия)</t>
  </si>
  <si>
    <t>м3/м.кв.</t>
  </si>
  <si>
    <t>Потолок обрешет: доска первого сорта по ГОСТ обработанная огнебиозащитой PROF 20/25х100/150мм</t>
  </si>
  <si>
    <t>Стены фасадные изнутри обрешет: доска первого сорта по ГОСТ обработанная огнебиозащитой PROF 20/25х100/150мм</t>
  </si>
  <si>
    <t>Стены фасадные обрешет: доска первого сорта по ГОСТ обработанная огнебиозащитой PROF 20/25х100/150мм</t>
  </si>
  <si>
    <t>Фасад отделочные работы</t>
  </si>
  <si>
    <t>м.кв./м.кв.</t>
  </si>
  <si>
    <t>Устройсто оконных отливов</t>
  </si>
  <si>
    <t>м.п./м.п.</t>
  </si>
  <si>
    <t>Устройство цокольных отливов</t>
  </si>
  <si>
    <t>Отделочные работы в доме</t>
  </si>
  <si>
    <t>Двери межкомнатные:el,PORTA Эко Шпон с коробками, наличниками,доборами, фурнитурой</t>
  </si>
  <si>
    <t>Монтаж террасной доски 27х140 мм. с покраской террасным маслом пр-во Финляндия</t>
  </si>
  <si>
    <t>Потолок :устройство галтелей</t>
  </si>
  <si>
    <t>Стены: устройство угловых раскладок</t>
  </si>
  <si>
    <t>Пол: устройство плинтуса</t>
  </si>
  <si>
    <t>Полы : фанера ФСФ 21 мм</t>
  </si>
  <si>
    <t>Звукоизоляция перегородок 100мм.Утеплитель Paroc Extra (Финляндия)</t>
  </si>
  <si>
    <t>Пол: ламинат кроноспан</t>
  </si>
  <si>
    <t>Финишная кровля: кликфальц Pro Grand Line Velur  гарантия 20 лет с доборными и комплектующими</t>
  </si>
  <si>
    <t>комплект</t>
  </si>
  <si>
    <t>Утепление пола 200 мм. Утеплитель Paroc Extra  (Финляндия гарантия 50 лет.)</t>
  </si>
  <si>
    <t xml:space="preserve">Окна REHAU  двойной энергосберегающий стеклопакет (3 стекла)., окна на террасу, стеклопакет с триплексом (бронированные) </t>
  </si>
  <si>
    <t>Обрешетка СПЛОШНАЯ: доска первого сорта по ГОСТ обработанная огнебиозащитой PROF 40/50х90/100х6000мм</t>
  </si>
  <si>
    <t xml:space="preserve">Утепление стен наружных несущих 200 мм. Paroc Extra  </t>
  </si>
  <si>
    <t xml:space="preserve">Утепление  потолка 300 мм. Утеплитель Paroc Extra  </t>
  </si>
  <si>
    <t xml:space="preserve"> Каркасы: не несущие перегородки доска строганая камерной сушки  обработанная огнебиозащитой PROF 50х100х6000мм</t>
  </si>
  <si>
    <t>Паропроницаемая мембрана Изоспан А</t>
  </si>
  <si>
    <t>Монтаж комплекта дома с изменениями  ( 197 экологика)</t>
  </si>
  <si>
    <t>Кемь с террасой</t>
  </si>
  <si>
    <t>На улице: две лестницы деревянных входных из сухой строганной доски с покраской Финским маслом.</t>
  </si>
  <si>
    <t>Изоляция  перегородок без прокейки</t>
  </si>
  <si>
    <t>Пароизоляция пола Изоспан RS proff с проклейкой</t>
  </si>
  <si>
    <t>Пароизоляция стен Изоспан RS proff с проклейкой</t>
  </si>
  <si>
    <t>Пароизоляция потолка  Изоспан RS proff с проклейкой</t>
  </si>
  <si>
    <t xml:space="preserve">Стены: Имитация бруса сорт АБ 20х140х6000мм </t>
  </si>
  <si>
    <t xml:space="preserve">Подшив свесов, карнизов,лобовых досок,наличников: доска строганная </t>
  </si>
  <si>
    <t xml:space="preserve">Потолок: Имитация бруса сорт АБ 20х140х6000 мм </t>
  </si>
  <si>
    <t>Стены: Имитация бруса сорт АБ 20х140х6000 мм с</t>
  </si>
  <si>
    <t xml:space="preserve">Откосы: Имитация бруса сорт АБ 20х140х6000 мм </t>
  </si>
</sst>
</file>

<file path=xl/styles.xml><?xml version="1.0" encoding="utf-8"?>
<styleSheet xmlns="http://schemas.openxmlformats.org/spreadsheetml/2006/main">
  <numFmts count="4">
    <numFmt numFmtId="164" formatCode="_-* #,##0.00_₽_-;\-* #,##0.00_₽_-;_-* &quot;-&quot;??_₽_-;_-@_-"/>
    <numFmt numFmtId="165" formatCode="0.0"/>
    <numFmt numFmtId="166" formatCode="_-* #,##0.0_₽_-;\-* #,##0.0_₽_-;_-* &quot;-&quot;??_₽_-;_-@_-"/>
    <numFmt numFmtId="167" formatCode="_-* #,##0_₽_-;\-* #,##0_₽_-;_-* &quot;-&quot;??_₽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1" fillId="3" borderId="0" applyNumberFormat="0" applyBorder="0" applyAlignment="0" applyProtection="0"/>
  </cellStyleXfs>
  <cellXfs count="16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 applyFill="1"/>
    <xf numFmtId="9" fontId="3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0" fontId="3" fillId="2" borderId="0" xfId="0" applyFont="1" applyFill="1"/>
    <xf numFmtId="0" fontId="11" fillId="6" borderId="1" xfId="0" applyFont="1" applyFill="1" applyBorder="1"/>
    <xf numFmtId="0" fontId="11" fillId="6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/>
    <xf numFmtId="0" fontId="8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14" fillId="5" borderId="1" xfId="0" applyNumberFormat="1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/>
    <xf numFmtId="164" fontId="14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0" borderId="0" xfId="0"/>
    <xf numFmtId="0" fontId="8" fillId="5" borderId="3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 vertical="center"/>
    </xf>
    <xf numFmtId="166" fontId="14" fillId="5" borderId="1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horizontal="center" vertical="center"/>
    </xf>
    <xf numFmtId="2" fontId="13" fillId="5" borderId="3" xfId="0" applyNumberFormat="1" applyFont="1" applyFill="1" applyBorder="1" applyAlignment="1">
      <alignment horizontal="center" vertical="center"/>
    </xf>
    <xf numFmtId="2" fontId="13" fillId="5" borderId="10" xfId="0" applyNumberFormat="1" applyFont="1" applyFill="1" applyBorder="1" applyAlignment="1">
      <alignment horizontal="center" vertical="center"/>
    </xf>
    <xf numFmtId="2" fontId="13" fillId="5" borderId="4" xfId="0" applyNumberFormat="1" applyFont="1" applyFill="1" applyBorder="1" applyAlignment="1">
      <alignment horizontal="center" vertical="center"/>
    </xf>
    <xf numFmtId="0" fontId="0" fillId="0" borderId="0" xfId="0"/>
    <xf numFmtId="0" fontId="6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165" fontId="14" fillId="5" borderId="3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165" fontId="14" fillId="5" borderId="4" xfId="0" applyNumberFormat="1" applyFont="1" applyFill="1" applyBorder="1" applyAlignment="1">
      <alignment horizontal="center" vertical="center"/>
    </xf>
    <xf numFmtId="164" fontId="14" fillId="5" borderId="4" xfId="0" applyNumberFormat="1" applyFont="1" applyFill="1" applyBorder="1" applyAlignment="1">
      <alignment vertic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165" fontId="13" fillId="5" borderId="3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0" fontId="18" fillId="5" borderId="1" xfId="0" applyFont="1" applyFill="1" applyBorder="1"/>
    <xf numFmtId="2" fontId="14" fillId="5" borderId="3" xfId="0" applyNumberFormat="1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166" fontId="14" fillId="5" borderId="4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wrapText="1"/>
    </xf>
    <xf numFmtId="2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center"/>
    </xf>
    <xf numFmtId="164" fontId="14" fillId="5" borderId="10" xfId="0" applyNumberFormat="1" applyFont="1" applyFill="1" applyBorder="1" applyAlignment="1">
      <alignment horizontal="center" vertical="center"/>
    </xf>
    <xf numFmtId="165" fontId="14" fillId="5" borderId="10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2" fontId="14" fillId="5" borderId="4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2" fontId="7" fillId="5" borderId="3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164" fontId="10" fillId="5" borderId="8" xfId="0" applyNumberFormat="1" applyFont="1" applyFill="1" applyBorder="1" applyAlignment="1">
      <alignment horizontal="center" vertical="center"/>
    </xf>
    <xf numFmtId="164" fontId="10" fillId="5" borderId="9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11" fillId="6" borderId="6" xfId="0" applyFont="1" applyFill="1" applyBorder="1"/>
    <xf numFmtId="166" fontId="14" fillId="5" borderId="0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0" fontId="18" fillId="5" borderId="0" xfId="0" applyFont="1" applyFill="1" applyBorder="1"/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/>
    </xf>
    <xf numFmtId="0" fontId="14" fillId="5" borderId="2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/>
    </xf>
    <xf numFmtId="2" fontId="13" fillId="5" borderId="3" xfId="0" applyNumberFormat="1" applyFont="1" applyFill="1" applyBorder="1" applyAlignment="1">
      <alignment horizontal="center"/>
    </xf>
    <xf numFmtId="166" fontId="14" fillId="5" borderId="10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2" fillId="7" borderId="1" xfId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2" fontId="14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5" fontId="14" fillId="7" borderId="1" xfId="0" applyNumberFormat="1" applyFont="1" applyFill="1" applyBorder="1" applyAlignment="1">
      <alignment horizontal="center"/>
    </xf>
    <xf numFmtId="164" fontId="14" fillId="7" borderId="1" xfId="0" applyNumberFormat="1" applyFont="1" applyFill="1" applyBorder="1"/>
    <xf numFmtId="0" fontId="14" fillId="7" borderId="1" xfId="0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65" fontId="14" fillId="7" borderId="1" xfId="0" applyNumberFormat="1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/>
    </xf>
    <xf numFmtId="2" fontId="15" fillId="7" borderId="8" xfId="0" applyNumberFormat="1" applyFont="1" applyFill="1" applyBorder="1" applyAlignment="1">
      <alignment horizontal="center"/>
    </xf>
    <xf numFmtId="0" fontId="16" fillId="7" borderId="8" xfId="0" applyFont="1" applyFill="1" applyBorder="1"/>
    <xf numFmtId="0" fontId="6" fillId="7" borderId="20" xfId="0" applyFont="1" applyFill="1" applyBorder="1" applyAlignment="1">
      <alignment horizontal="center" vertical="center"/>
    </xf>
    <xf numFmtId="0" fontId="17" fillId="7" borderId="20" xfId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165" fontId="14" fillId="7" borderId="22" xfId="0" applyNumberFormat="1" applyFont="1" applyFill="1" applyBorder="1" applyAlignment="1">
      <alignment horizontal="center" vertical="center"/>
    </xf>
    <xf numFmtId="164" fontId="14" fillId="7" borderId="22" xfId="0" applyNumberFormat="1" applyFont="1" applyFill="1" applyBorder="1" applyAlignment="1">
      <alignment horizontal="center" vertical="center"/>
    </xf>
    <xf numFmtId="164" fontId="14" fillId="7" borderId="23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0" fontId="14" fillId="5" borderId="11" xfId="0" applyFont="1" applyFill="1" applyBorder="1" applyAlignment="1">
      <alignment vertical="center"/>
    </xf>
    <xf numFmtId="165" fontId="14" fillId="5" borderId="24" xfId="0" applyNumberFormat="1" applyFont="1" applyFill="1" applyBorder="1" applyAlignment="1">
      <alignment horizontal="center" vertical="center"/>
    </xf>
    <xf numFmtId="166" fontId="14" fillId="5" borderId="12" xfId="0" applyNumberFormat="1" applyFont="1" applyFill="1" applyBorder="1" applyAlignment="1">
      <alignment horizontal="center" vertical="center"/>
    </xf>
    <xf numFmtId="165" fontId="14" fillId="5" borderId="24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5" fontId="13" fillId="5" borderId="24" xfId="0" applyNumberFormat="1" applyFont="1" applyFill="1" applyBorder="1" applyAlignment="1">
      <alignment horizontal="center" vertical="center"/>
    </xf>
    <xf numFmtId="2" fontId="13" fillId="5" borderId="12" xfId="0" applyNumberFormat="1" applyFont="1" applyFill="1" applyBorder="1" applyAlignment="1">
      <alignment horizontal="center" vertical="center"/>
    </xf>
    <xf numFmtId="166" fontId="14" fillId="5" borderId="12" xfId="0" applyNumberFormat="1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horizontal="center" vertical="center"/>
    </xf>
    <xf numFmtId="164" fontId="14" fillId="5" borderId="5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/>
    <xf numFmtId="0" fontId="19" fillId="5" borderId="0" xfId="0" applyFont="1" applyFill="1" applyAlignment="1">
      <alignment horizontal="center"/>
    </xf>
  </cellXfs>
  <cellStyles count="3">
    <cellStyle name="40% - Акцент3 2" xfId="2"/>
    <cellStyle name="40% - Акцент6" xfId="1" builtinId="5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AF84"/>
  <sheetViews>
    <sheetView tabSelected="1" topLeftCell="J1" zoomScale="85" zoomScaleNormal="85" workbookViewId="0">
      <pane ySplit="3" topLeftCell="A10" activePane="bottomLeft" state="frozen"/>
      <selection pane="bottomLeft" activeCell="AE62" sqref="AE62"/>
    </sheetView>
  </sheetViews>
  <sheetFormatPr defaultRowHeight="12.75"/>
  <cols>
    <col min="1" max="9" width="8.85546875" style="1"/>
    <col min="10" max="10" width="48.42578125" style="1" customWidth="1"/>
    <col min="11" max="11" width="16.42578125" style="1" customWidth="1"/>
    <col min="12" max="12" width="13.28515625" style="1" customWidth="1"/>
    <col min="13" max="13" width="20" style="1" customWidth="1"/>
    <col min="14" max="14" width="19.140625" style="1" customWidth="1"/>
    <col min="15" max="15" width="0.28515625" style="1" hidden="1" customWidth="1"/>
    <col min="16" max="16" width="11.42578125" style="1" customWidth="1"/>
    <col min="17" max="17" width="13.5703125" style="1" customWidth="1"/>
    <col min="18" max="18" width="18" style="1" customWidth="1"/>
    <col min="19" max="19" width="1.28515625" style="1" hidden="1" customWidth="1"/>
    <col min="20" max="20" width="26" style="1" hidden="1" customWidth="1"/>
    <col min="21" max="22" width="0" style="1" hidden="1" customWidth="1"/>
    <col min="23" max="23" width="15" style="1" hidden="1" customWidth="1"/>
    <col min="24" max="25" width="0" style="1" hidden="1" customWidth="1"/>
    <col min="26" max="26" width="9.28515625" style="1"/>
    <col min="27" max="27" width="9.28515625" style="1" customWidth="1"/>
    <col min="28" max="265" width="9.28515625" style="1"/>
    <col min="266" max="266" width="43.42578125" style="1" customWidth="1"/>
    <col min="267" max="267" width="14.42578125" style="1" customWidth="1"/>
    <col min="268" max="268" width="12.28515625" style="1" customWidth="1"/>
    <col min="269" max="269" width="9.28515625" style="1"/>
    <col min="270" max="270" width="14" style="1" customWidth="1"/>
    <col min="271" max="271" width="0" style="1" hidden="1" customWidth="1"/>
    <col min="272" max="272" width="14.7109375" style="1" customWidth="1"/>
    <col min="273" max="273" width="9.28515625" style="1"/>
    <col min="274" max="274" width="9.7109375" style="1" customWidth="1"/>
    <col min="275" max="280" width="0" style="1" hidden="1" customWidth="1"/>
    <col min="281" max="521" width="9.28515625" style="1"/>
    <col min="522" max="522" width="43.42578125" style="1" customWidth="1"/>
    <col min="523" max="523" width="14.42578125" style="1" customWidth="1"/>
    <col min="524" max="524" width="12.28515625" style="1" customWidth="1"/>
    <col min="525" max="525" width="9.28515625" style="1"/>
    <col min="526" max="526" width="14" style="1" customWidth="1"/>
    <col min="527" max="527" width="0" style="1" hidden="1" customWidth="1"/>
    <col min="528" max="528" width="14.7109375" style="1" customWidth="1"/>
    <col min="529" max="529" width="9.28515625" style="1"/>
    <col min="530" max="530" width="9.7109375" style="1" customWidth="1"/>
    <col min="531" max="536" width="0" style="1" hidden="1" customWidth="1"/>
    <col min="537" max="777" width="9.28515625" style="1"/>
    <col min="778" max="778" width="43.42578125" style="1" customWidth="1"/>
    <col min="779" max="779" width="14.42578125" style="1" customWidth="1"/>
    <col min="780" max="780" width="12.28515625" style="1" customWidth="1"/>
    <col min="781" max="781" width="9.28515625" style="1"/>
    <col min="782" max="782" width="14" style="1" customWidth="1"/>
    <col min="783" max="783" width="0" style="1" hidden="1" customWidth="1"/>
    <col min="784" max="784" width="14.7109375" style="1" customWidth="1"/>
    <col min="785" max="785" width="9.28515625" style="1"/>
    <col min="786" max="786" width="9.7109375" style="1" customWidth="1"/>
    <col min="787" max="792" width="0" style="1" hidden="1" customWidth="1"/>
    <col min="793" max="1033" width="9.28515625" style="1"/>
    <col min="1034" max="1034" width="43.42578125" style="1" customWidth="1"/>
    <col min="1035" max="1035" width="14.42578125" style="1" customWidth="1"/>
    <col min="1036" max="1036" width="12.28515625" style="1" customWidth="1"/>
    <col min="1037" max="1037" width="9.28515625" style="1"/>
    <col min="1038" max="1038" width="14" style="1" customWidth="1"/>
    <col min="1039" max="1039" width="0" style="1" hidden="1" customWidth="1"/>
    <col min="1040" max="1040" width="14.7109375" style="1" customWidth="1"/>
    <col min="1041" max="1041" width="9.28515625" style="1"/>
    <col min="1042" max="1042" width="9.7109375" style="1" customWidth="1"/>
    <col min="1043" max="1048" width="0" style="1" hidden="1" customWidth="1"/>
    <col min="1049" max="1289" width="9.28515625" style="1"/>
    <col min="1290" max="1290" width="43.42578125" style="1" customWidth="1"/>
    <col min="1291" max="1291" width="14.42578125" style="1" customWidth="1"/>
    <col min="1292" max="1292" width="12.28515625" style="1" customWidth="1"/>
    <col min="1293" max="1293" width="9.28515625" style="1"/>
    <col min="1294" max="1294" width="14" style="1" customWidth="1"/>
    <col min="1295" max="1295" width="0" style="1" hidden="1" customWidth="1"/>
    <col min="1296" max="1296" width="14.7109375" style="1" customWidth="1"/>
    <col min="1297" max="1297" width="9.28515625" style="1"/>
    <col min="1298" max="1298" width="9.7109375" style="1" customWidth="1"/>
    <col min="1299" max="1304" width="0" style="1" hidden="1" customWidth="1"/>
    <col min="1305" max="1545" width="9.28515625" style="1"/>
    <col min="1546" max="1546" width="43.42578125" style="1" customWidth="1"/>
    <col min="1547" max="1547" width="14.42578125" style="1" customWidth="1"/>
    <col min="1548" max="1548" width="12.28515625" style="1" customWidth="1"/>
    <col min="1549" max="1549" width="9.28515625" style="1"/>
    <col min="1550" max="1550" width="14" style="1" customWidth="1"/>
    <col min="1551" max="1551" width="0" style="1" hidden="1" customWidth="1"/>
    <col min="1552" max="1552" width="14.7109375" style="1" customWidth="1"/>
    <col min="1553" max="1553" width="9.28515625" style="1"/>
    <col min="1554" max="1554" width="9.7109375" style="1" customWidth="1"/>
    <col min="1555" max="1560" width="0" style="1" hidden="1" customWidth="1"/>
    <col min="1561" max="1801" width="9.28515625" style="1"/>
    <col min="1802" max="1802" width="43.42578125" style="1" customWidth="1"/>
    <col min="1803" max="1803" width="14.42578125" style="1" customWidth="1"/>
    <col min="1804" max="1804" width="12.28515625" style="1" customWidth="1"/>
    <col min="1805" max="1805" width="9.28515625" style="1"/>
    <col min="1806" max="1806" width="14" style="1" customWidth="1"/>
    <col min="1807" max="1807" width="0" style="1" hidden="1" customWidth="1"/>
    <col min="1808" max="1808" width="14.7109375" style="1" customWidth="1"/>
    <col min="1809" max="1809" width="9.28515625" style="1"/>
    <col min="1810" max="1810" width="9.7109375" style="1" customWidth="1"/>
    <col min="1811" max="1816" width="0" style="1" hidden="1" customWidth="1"/>
    <col min="1817" max="2057" width="9.28515625" style="1"/>
    <col min="2058" max="2058" width="43.42578125" style="1" customWidth="1"/>
    <col min="2059" max="2059" width="14.42578125" style="1" customWidth="1"/>
    <col min="2060" max="2060" width="12.28515625" style="1" customWidth="1"/>
    <col min="2061" max="2061" width="9.28515625" style="1"/>
    <col min="2062" max="2062" width="14" style="1" customWidth="1"/>
    <col min="2063" max="2063" width="0" style="1" hidden="1" customWidth="1"/>
    <col min="2064" max="2064" width="14.7109375" style="1" customWidth="1"/>
    <col min="2065" max="2065" width="9.28515625" style="1"/>
    <col min="2066" max="2066" width="9.7109375" style="1" customWidth="1"/>
    <col min="2067" max="2072" width="0" style="1" hidden="1" customWidth="1"/>
    <col min="2073" max="2313" width="9.28515625" style="1"/>
    <col min="2314" max="2314" width="43.42578125" style="1" customWidth="1"/>
    <col min="2315" max="2315" width="14.42578125" style="1" customWidth="1"/>
    <col min="2316" max="2316" width="12.28515625" style="1" customWidth="1"/>
    <col min="2317" max="2317" width="9.28515625" style="1"/>
    <col min="2318" max="2318" width="14" style="1" customWidth="1"/>
    <col min="2319" max="2319" width="0" style="1" hidden="1" customWidth="1"/>
    <col min="2320" max="2320" width="14.7109375" style="1" customWidth="1"/>
    <col min="2321" max="2321" width="9.28515625" style="1"/>
    <col min="2322" max="2322" width="9.7109375" style="1" customWidth="1"/>
    <col min="2323" max="2328" width="0" style="1" hidden="1" customWidth="1"/>
    <col min="2329" max="2569" width="9.28515625" style="1"/>
    <col min="2570" max="2570" width="43.42578125" style="1" customWidth="1"/>
    <col min="2571" max="2571" width="14.42578125" style="1" customWidth="1"/>
    <col min="2572" max="2572" width="12.28515625" style="1" customWidth="1"/>
    <col min="2573" max="2573" width="9.28515625" style="1"/>
    <col min="2574" max="2574" width="14" style="1" customWidth="1"/>
    <col min="2575" max="2575" width="0" style="1" hidden="1" customWidth="1"/>
    <col min="2576" max="2576" width="14.7109375" style="1" customWidth="1"/>
    <col min="2577" max="2577" width="9.28515625" style="1"/>
    <col min="2578" max="2578" width="9.7109375" style="1" customWidth="1"/>
    <col min="2579" max="2584" width="0" style="1" hidden="1" customWidth="1"/>
    <col min="2585" max="2825" width="9.28515625" style="1"/>
    <col min="2826" max="2826" width="43.42578125" style="1" customWidth="1"/>
    <col min="2827" max="2827" width="14.42578125" style="1" customWidth="1"/>
    <col min="2828" max="2828" width="12.28515625" style="1" customWidth="1"/>
    <col min="2829" max="2829" width="9.28515625" style="1"/>
    <col min="2830" max="2830" width="14" style="1" customWidth="1"/>
    <col min="2831" max="2831" width="0" style="1" hidden="1" customWidth="1"/>
    <col min="2832" max="2832" width="14.7109375" style="1" customWidth="1"/>
    <col min="2833" max="2833" width="9.28515625" style="1"/>
    <col min="2834" max="2834" width="9.7109375" style="1" customWidth="1"/>
    <col min="2835" max="2840" width="0" style="1" hidden="1" customWidth="1"/>
    <col min="2841" max="3081" width="9.28515625" style="1"/>
    <col min="3082" max="3082" width="43.42578125" style="1" customWidth="1"/>
    <col min="3083" max="3083" width="14.42578125" style="1" customWidth="1"/>
    <col min="3084" max="3084" width="12.28515625" style="1" customWidth="1"/>
    <col min="3085" max="3085" width="9.28515625" style="1"/>
    <col min="3086" max="3086" width="14" style="1" customWidth="1"/>
    <col min="3087" max="3087" width="0" style="1" hidden="1" customWidth="1"/>
    <col min="3088" max="3088" width="14.7109375" style="1" customWidth="1"/>
    <col min="3089" max="3089" width="9.28515625" style="1"/>
    <col min="3090" max="3090" width="9.7109375" style="1" customWidth="1"/>
    <col min="3091" max="3096" width="0" style="1" hidden="1" customWidth="1"/>
    <col min="3097" max="3337" width="9.28515625" style="1"/>
    <col min="3338" max="3338" width="43.42578125" style="1" customWidth="1"/>
    <col min="3339" max="3339" width="14.42578125" style="1" customWidth="1"/>
    <col min="3340" max="3340" width="12.28515625" style="1" customWidth="1"/>
    <col min="3341" max="3341" width="9.28515625" style="1"/>
    <col min="3342" max="3342" width="14" style="1" customWidth="1"/>
    <col min="3343" max="3343" width="0" style="1" hidden="1" customWidth="1"/>
    <col min="3344" max="3344" width="14.7109375" style="1" customWidth="1"/>
    <col min="3345" max="3345" width="9.28515625" style="1"/>
    <col min="3346" max="3346" width="9.7109375" style="1" customWidth="1"/>
    <col min="3347" max="3352" width="0" style="1" hidden="1" customWidth="1"/>
    <col min="3353" max="3593" width="9.28515625" style="1"/>
    <col min="3594" max="3594" width="43.42578125" style="1" customWidth="1"/>
    <col min="3595" max="3595" width="14.42578125" style="1" customWidth="1"/>
    <col min="3596" max="3596" width="12.28515625" style="1" customWidth="1"/>
    <col min="3597" max="3597" width="9.28515625" style="1"/>
    <col min="3598" max="3598" width="14" style="1" customWidth="1"/>
    <col min="3599" max="3599" width="0" style="1" hidden="1" customWidth="1"/>
    <col min="3600" max="3600" width="14.7109375" style="1" customWidth="1"/>
    <col min="3601" max="3601" width="9.28515625" style="1"/>
    <col min="3602" max="3602" width="9.7109375" style="1" customWidth="1"/>
    <col min="3603" max="3608" width="0" style="1" hidden="1" customWidth="1"/>
    <col min="3609" max="3849" width="9.28515625" style="1"/>
    <col min="3850" max="3850" width="43.42578125" style="1" customWidth="1"/>
    <col min="3851" max="3851" width="14.42578125" style="1" customWidth="1"/>
    <col min="3852" max="3852" width="12.28515625" style="1" customWidth="1"/>
    <col min="3853" max="3853" width="9.28515625" style="1"/>
    <col min="3854" max="3854" width="14" style="1" customWidth="1"/>
    <col min="3855" max="3855" width="0" style="1" hidden="1" customWidth="1"/>
    <col min="3856" max="3856" width="14.7109375" style="1" customWidth="1"/>
    <col min="3857" max="3857" width="9.28515625" style="1"/>
    <col min="3858" max="3858" width="9.7109375" style="1" customWidth="1"/>
    <col min="3859" max="3864" width="0" style="1" hidden="1" customWidth="1"/>
    <col min="3865" max="4105" width="9.28515625" style="1"/>
    <col min="4106" max="4106" width="43.42578125" style="1" customWidth="1"/>
    <col min="4107" max="4107" width="14.42578125" style="1" customWidth="1"/>
    <col min="4108" max="4108" width="12.28515625" style="1" customWidth="1"/>
    <col min="4109" max="4109" width="9.28515625" style="1"/>
    <col min="4110" max="4110" width="14" style="1" customWidth="1"/>
    <col min="4111" max="4111" width="0" style="1" hidden="1" customWidth="1"/>
    <col min="4112" max="4112" width="14.7109375" style="1" customWidth="1"/>
    <col min="4113" max="4113" width="9.28515625" style="1"/>
    <col min="4114" max="4114" width="9.7109375" style="1" customWidth="1"/>
    <col min="4115" max="4120" width="0" style="1" hidden="1" customWidth="1"/>
    <col min="4121" max="4361" width="9.28515625" style="1"/>
    <col min="4362" max="4362" width="43.42578125" style="1" customWidth="1"/>
    <col min="4363" max="4363" width="14.42578125" style="1" customWidth="1"/>
    <col min="4364" max="4364" width="12.28515625" style="1" customWidth="1"/>
    <col min="4365" max="4365" width="9.28515625" style="1"/>
    <col min="4366" max="4366" width="14" style="1" customWidth="1"/>
    <col min="4367" max="4367" width="0" style="1" hidden="1" customWidth="1"/>
    <col min="4368" max="4368" width="14.7109375" style="1" customWidth="1"/>
    <col min="4369" max="4369" width="9.28515625" style="1"/>
    <col min="4370" max="4370" width="9.7109375" style="1" customWidth="1"/>
    <col min="4371" max="4376" width="0" style="1" hidden="1" customWidth="1"/>
    <col min="4377" max="4617" width="9.28515625" style="1"/>
    <col min="4618" max="4618" width="43.42578125" style="1" customWidth="1"/>
    <col min="4619" max="4619" width="14.42578125" style="1" customWidth="1"/>
    <col min="4620" max="4620" width="12.28515625" style="1" customWidth="1"/>
    <col min="4621" max="4621" width="9.28515625" style="1"/>
    <col min="4622" max="4622" width="14" style="1" customWidth="1"/>
    <col min="4623" max="4623" width="0" style="1" hidden="1" customWidth="1"/>
    <col min="4624" max="4624" width="14.7109375" style="1" customWidth="1"/>
    <col min="4625" max="4625" width="9.28515625" style="1"/>
    <col min="4626" max="4626" width="9.7109375" style="1" customWidth="1"/>
    <col min="4627" max="4632" width="0" style="1" hidden="1" customWidth="1"/>
    <col min="4633" max="4873" width="9.28515625" style="1"/>
    <col min="4874" max="4874" width="43.42578125" style="1" customWidth="1"/>
    <col min="4875" max="4875" width="14.42578125" style="1" customWidth="1"/>
    <col min="4876" max="4876" width="12.28515625" style="1" customWidth="1"/>
    <col min="4877" max="4877" width="9.28515625" style="1"/>
    <col min="4878" max="4878" width="14" style="1" customWidth="1"/>
    <col min="4879" max="4879" width="0" style="1" hidden="1" customWidth="1"/>
    <col min="4880" max="4880" width="14.7109375" style="1" customWidth="1"/>
    <col min="4881" max="4881" width="9.28515625" style="1"/>
    <col min="4882" max="4882" width="9.7109375" style="1" customWidth="1"/>
    <col min="4883" max="4888" width="0" style="1" hidden="1" customWidth="1"/>
    <col min="4889" max="5129" width="9.28515625" style="1"/>
    <col min="5130" max="5130" width="43.42578125" style="1" customWidth="1"/>
    <col min="5131" max="5131" width="14.42578125" style="1" customWidth="1"/>
    <col min="5132" max="5132" width="12.28515625" style="1" customWidth="1"/>
    <col min="5133" max="5133" width="9.28515625" style="1"/>
    <col min="5134" max="5134" width="14" style="1" customWidth="1"/>
    <col min="5135" max="5135" width="0" style="1" hidden="1" customWidth="1"/>
    <col min="5136" max="5136" width="14.7109375" style="1" customWidth="1"/>
    <col min="5137" max="5137" width="9.28515625" style="1"/>
    <col min="5138" max="5138" width="9.7109375" style="1" customWidth="1"/>
    <col min="5139" max="5144" width="0" style="1" hidden="1" customWidth="1"/>
    <col min="5145" max="5385" width="9.28515625" style="1"/>
    <col min="5386" max="5386" width="43.42578125" style="1" customWidth="1"/>
    <col min="5387" max="5387" width="14.42578125" style="1" customWidth="1"/>
    <col min="5388" max="5388" width="12.28515625" style="1" customWidth="1"/>
    <col min="5389" max="5389" width="9.28515625" style="1"/>
    <col min="5390" max="5390" width="14" style="1" customWidth="1"/>
    <col min="5391" max="5391" width="0" style="1" hidden="1" customWidth="1"/>
    <col min="5392" max="5392" width="14.7109375" style="1" customWidth="1"/>
    <col min="5393" max="5393" width="9.28515625" style="1"/>
    <col min="5394" max="5394" width="9.7109375" style="1" customWidth="1"/>
    <col min="5395" max="5400" width="0" style="1" hidden="1" customWidth="1"/>
    <col min="5401" max="5641" width="9.28515625" style="1"/>
    <col min="5642" max="5642" width="43.42578125" style="1" customWidth="1"/>
    <col min="5643" max="5643" width="14.42578125" style="1" customWidth="1"/>
    <col min="5644" max="5644" width="12.28515625" style="1" customWidth="1"/>
    <col min="5645" max="5645" width="9.28515625" style="1"/>
    <col min="5646" max="5646" width="14" style="1" customWidth="1"/>
    <col min="5647" max="5647" width="0" style="1" hidden="1" customWidth="1"/>
    <col min="5648" max="5648" width="14.7109375" style="1" customWidth="1"/>
    <col min="5649" max="5649" width="9.28515625" style="1"/>
    <col min="5650" max="5650" width="9.7109375" style="1" customWidth="1"/>
    <col min="5651" max="5656" width="0" style="1" hidden="1" customWidth="1"/>
    <col min="5657" max="5897" width="9.28515625" style="1"/>
    <col min="5898" max="5898" width="43.42578125" style="1" customWidth="1"/>
    <col min="5899" max="5899" width="14.42578125" style="1" customWidth="1"/>
    <col min="5900" max="5900" width="12.28515625" style="1" customWidth="1"/>
    <col min="5901" max="5901" width="9.28515625" style="1"/>
    <col min="5902" max="5902" width="14" style="1" customWidth="1"/>
    <col min="5903" max="5903" width="0" style="1" hidden="1" customWidth="1"/>
    <col min="5904" max="5904" width="14.7109375" style="1" customWidth="1"/>
    <col min="5905" max="5905" width="9.28515625" style="1"/>
    <col min="5906" max="5906" width="9.7109375" style="1" customWidth="1"/>
    <col min="5907" max="5912" width="0" style="1" hidden="1" customWidth="1"/>
    <col min="5913" max="6153" width="9.28515625" style="1"/>
    <col min="6154" max="6154" width="43.42578125" style="1" customWidth="1"/>
    <col min="6155" max="6155" width="14.42578125" style="1" customWidth="1"/>
    <col min="6156" max="6156" width="12.28515625" style="1" customWidth="1"/>
    <col min="6157" max="6157" width="9.28515625" style="1"/>
    <col min="6158" max="6158" width="14" style="1" customWidth="1"/>
    <col min="6159" max="6159" width="0" style="1" hidden="1" customWidth="1"/>
    <col min="6160" max="6160" width="14.7109375" style="1" customWidth="1"/>
    <col min="6161" max="6161" width="9.28515625" style="1"/>
    <col min="6162" max="6162" width="9.7109375" style="1" customWidth="1"/>
    <col min="6163" max="6168" width="0" style="1" hidden="1" customWidth="1"/>
    <col min="6169" max="6409" width="9.28515625" style="1"/>
    <col min="6410" max="6410" width="43.42578125" style="1" customWidth="1"/>
    <col min="6411" max="6411" width="14.42578125" style="1" customWidth="1"/>
    <col min="6412" max="6412" width="12.28515625" style="1" customWidth="1"/>
    <col min="6413" max="6413" width="9.28515625" style="1"/>
    <col min="6414" max="6414" width="14" style="1" customWidth="1"/>
    <col min="6415" max="6415" width="0" style="1" hidden="1" customWidth="1"/>
    <col min="6416" max="6416" width="14.7109375" style="1" customWidth="1"/>
    <col min="6417" max="6417" width="9.28515625" style="1"/>
    <col min="6418" max="6418" width="9.7109375" style="1" customWidth="1"/>
    <col min="6419" max="6424" width="0" style="1" hidden="1" customWidth="1"/>
    <col min="6425" max="6665" width="9.28515625" style="1"/>
    <col min="6666" max="6666" width="43.42578125" style="1" customWidth="1"/>
    <col min="6667" max="6667" width="14.42578125" style="1" customWidth="1"/>
    <col min="6668" max="6668" width="12.28515625" style="1" customWidth="1"/>
    <col min="6669" max="6669" width="9.28515625" style="1"/>
    <col min="6670" max="6670" width="14" style="1" customWidth="1"/>
    <col min="6671" max="6671" width="0" style="1" hidden="1" customWidth="1"/>
    <col min="6672" max="6672" width="14.7109375" style="1" customWidth="1"/>
    <col min="6673" max="6673" width="9.28515625" style="1"/>
    <col min="6674" max="6674" width="9.7109375" style="1" customWidth="1"/>
    <col min="6675" max="6680" width="0" style="1" hidden="1" customWidth="1"/>
    <col min="6681" max="6921" width="9.28515625" style="1"/>
    <col min="6922" max="6922" width="43.42578125" style="1" customWidth="1"/>
    <col min="6923" max="6923" width="14.42578125" style="1" customWidth="1"/>
    <col min="6924" max="6924" width="12.28515625" style="1" customWidth="1"/>
    <col min="6925" max="6925" width="9.28515625" style="1"/>
    <col min="6926" max="6926" width="14" style="1" customWidth="1"/>
    <col min="6927" max="6927" width="0" style="1" hidden="1" customWidth="1"/>
    <col min="6928" max="6928" width="14.7109375" style="1" customWidth="1"/>
    <col min="6929" max="6929" width="9.28515625" style="1"/>
    <col min="6930" max="6930" width="9.7109375" style="1" customWidth="1"/>
    <col min="6931" max="6936" width="0" style="1" hidden="1" customWidth="1"/>
    <col min="6937" max="7177" width="9.28515625" style="1"/>
    <col min="7178" max="7178" width="43.42578125" style="1" customWidth="1"/>
    <col min="7179" max="7179" width="14.42578125" style="1" customWidth="1"/>
    <col min="7180" max="7180" width="12.28515625" style="1" customWidth="1"/>
    <col min="7181" max="7181" width="9.28515625" style="1"/>
    <col min="7182" max="7182" width="14" style="1" customWidth="1"/>
    <col min="7183" max="7183" width="0" style="1" hidden="1" customWidth="1"/>
    <col min="7184" max="7184" width="14.7109375" style="1" customWidth="1"/>
    <col min="7185" max="7185" width="9.28515625" style="1"/>
    <col min="7186" max="7186" width="9.7109375" style="1" customWidth="1"/>
    <col min="7187" max="7192" width="0" style="1" hidden="1" customWidth="1"/>
    <col min="7193" max="7433" width="9.28515625" style="1"/>
    <col min="7434" max="7434" width="43.42578125" style="1" customWidth="1"/>
    <col min="7435" max="7435" width="14.42578125" style="1" customWidth="1"/>
    <col min="7436" max="7436" width="12.28515625" style="1" customWidth="1"/>
    <col min="7437" max="7437" width="9.28515625" style="1"/>
    <col min="7438" max="7438" width="14" style="1" customWidth="1"/>
    <col min="7439" max="7439" width="0" style="1" hidden="1" customWidth="1"/>
    <col min="7440" max="7440" width="14.7109375" style="1" customWidth="1"/>
    <col min="7441" max="7441" width="9.28515625" style="1"/>
    <col min="7442" max="7442" width="9.7109375" style="1" customWidth="1"/>
    <col min="7443" max="7448" width="0" style="1" hidden="1" customWidth="1"/>
    <col min="7449" max="7689" width="9.28515625" style="1"/>
    <col min="7690" max="7690" width="43.42578125" style="1" customWidth="1"/>
    <col min="7691" max="7691" width="14.42578125" style="1" customWidth="1"/>
    <col min="7692" max="7692" width="12.28515625" style="1" customWidth="1"/>
    <col min="7693" max="7693" width="9.28515625" style="1"/>
    <col min="7694" max="7694" width="14" style="1" customWidth="1"/>
    <col min="7695" max="7695" width="0" style="1" hidden="1" customWidth="1"/>
    <col min="7696" max="7696" width="14.7109375" style="1" customWidth="1"/>
    <col min="7697" max="7697" width="9.28515625" style="1"/>
    <col min="7698" max="7698" width="9.7109375" style="1" customWidth="1"/>
    <col min="7699" max="7704" width="0" style="1" hidden="1" customWidth="1"/>
    <col min="7705" max="7945" width="9.28515625" style="1"/>
    <col min="7946" max="7946" width="43.42578125" style="1" customWidth="1"/>
    <col min="7947" max="7947" width="14.42578125" style="1" customWidth="1"/>
    <col min="7948" max="7948" width="12.28515625" style="1" customWidth="1"/>
    <col min="7949" max="7949" width="9.28515625" style="1"/>
    <col min="7950" max="7950" width="14" style="1" customWidth="1"/>
    <col min="7951" max="7951" width="0" style="1" hidden="1" customWidth="1"/>
    <col min="7952" max="7952" width="14.7109375" style="1" customWidth="1"/>
    <col min="7953" max="7953" width="9.28515625" style="1"/>
    <col min="7954" max="7954" width="9.7109375" style="1" customWidth="1"/>
    <col min="7955" max="7960" width="0" style="1" hidden="1" customWidth="1"/>
    <col min="7961" max="8201" width="9.28515625" style="1"/>
    <col min="8202" max="8202" width="43.42578125" style="1" customWidth="1"/>
    <col min="8203" max="8203" width="14.42578125" style="1" customWidth="1"/>
    <col min="8204" max="8204" width="12.28515625" style="1" customWidth="1"/>
    <col min="8205" max="8205" width="9.28515625" style="1"/>
    <col min="8206" max="8206" width="14" style="1" customWidth="1"/>
    <col min="8207" max="8207" width="0" style="1" hidden="1" customWidth="1"/>
    <col min="8208" max="8208" width="14.7109375" style="1" customWidth="1"/>
    <col min="8209" max="8209" width="9.28515625" style="1"/>
    <col min="8210" max="8210" width="9.7109375" style="1" customWidth="1"/>
    <col min="8211" max="8216" width="0" style="1" hidden="1" customWidth="1"/>
    <col min="8217" max="8457" width="9.28515625" style="1"/>
    <col min="8458" max="8458" width="43.42578125" style="1" customWidth="1"/>
    <col min="8459" max="8459" width="14.42578125" style="1" customWidth="1"/>
    <col min="8460" max="8460" width="12.28515625" style="1" customWidth="1"/>
    <col min="8461" max="8461" width="9.28515625" style="1"/>
    <col min="8462" max="8462" width="14" style="1" customWidth="1"/>
    <col min="8463" max="8463" width="0" style="1" hidden="1" customWidth="1"/>
    <col min="8464" max="8464" width="14.7109375" style="1" customWidth="1"/>
    <col min="8465" max="8465" width="9.28515625" style="1"/>
    <col min="8466" max="8466" width="9.7109375" style="1" customWidth="1"/>
    <col min="8467" max="8472" width="0" style="1" hidden="1" customWidth="1"/>
    <col min="8473" max="8713" width="9.28515625" style="1"/>
    <col min="8714" max="8714" width="43.42578125" style="1" customWidth="1"/>
    <col min="8715" max="8715" width="14.42578125" style="1" customWidth="1"/>
    <col min="8716" max="8716" width="12.28515625" style="1" customWidth="1"/>
    <col min="8717" max="8717" width="9.28515625" style="1"/>
    <col min="8718" max="8718" width="14" style="1" customWidth="1"/>
    <col min="8719" max="8719" width="0" style="1" hidden="1" customWidth="1"/>
    <col min="8720" max="8720" width="14.7109375" style="1" customWidth="1"/>
    <col min="8721" max="8721" width="9.28515625" style="1"/>
    <col min="8722" max="8722" width="9.7109375" style="1" customWidth="1"/>
    <col min="8723" max="8728" width="0" style="1" hidden="1" customWidth="1"/>
    <col min="8729" max="8969" width="9.28515625" style="1"/>
    <col min="8970" max="8970" width="43.42578125" style="1" customWidth="1"/>
    <col min="8971" max="8971" width="14.42578125" style="1" customWidth="1"/>
    <col min="8972" max="8972" width="12.28515625" style="1" customWidth="1"/>
    <col min="8973" max="8973" width="9.28515625" style="1"/>
    <col min="8974" max="8974" width="14" style="1" customWidth="1"/>
    <col min="8975" max="8975" width="0" style="1" hidden="1" customWidth="1"/>
    <col min="8976" max="8976" width="14.7109375" style="1" customWidth="1"/>
    <col min="8977" max="8977" width="9.28515625" style="1"/>
    <col min="8978" max="8978" width="9.7109375" style="1" customWidth="1"/>
    <col min="8979" max="8984" width="0" style="1" hidden="1" customWidth="1"/>
    <col min="8985" max="9225" width="9.28515625" style="1"/>
    <col min="9226" max="9226" width="43.42578125" style="1" customWidth="1"/>
    <col min="9227" max="9227" width="14.42578125" style="1" customWidth="1"/>
    <col min="9228" max="9228" width="12.28515625" style="1" customWidth="1"/>
    <col min="9229" max="9229" width="9.28515625" style="1"/>
    <col min="9230" max="9230" width="14" style="1" customWidth="1"/>
    <col min="9231" max="9231" width="0" style="1" hidden="1" customWidth="1"/>
    <col min="9232" max="9232" width="14.7109375" style="1" customWidth="1"/>
    <col min="9233" max="9233" width="9.28515625" style="1"/>
    <col min="9234" max="9234" width="9.7109375" style="1" customWidth="1"/>
    <col min="9235" max="9240" width="0" style="1" hidden="1" customWidth="1"/>
    <col min="9241" max="9481" width="9.28515625" style="1"/>
    <col min="9482" max="9482" width="43.42578125" style="1" customWidth="1"/>
    <col min="9483" max="9483" width="14.42578125" style="1" customWidth="1"/>
    <col min="9484" max="9484" width="12.28515625" style="1" customWidth="1"/>
    <col min="9485" max="9485" width="9.28515625" style="1"/>
    <col min="9486" max="9486" width="14" style="1" customWidth="1"/>
    <col min="9487" max="9487" width="0" style="1" hidden="1" customWidth="1"/>
    <col min="9488" max="9488" width="14.7109375" style="1" customWidth="1"/>
    <col min="9489" max="9489" width="9.28515625" style="1"/>
    <col min="9490" max="9490" width="9.7109375" style="1" customWidth="1"/>
    <col min="9491" max="9496" width="0" style="1" hidden="1" customWidth="1"/>
    <col min="9497" max="9737" width="9.28515625" style="1"/>
    <col min="9738" max="9738" width="43.42578125" style="1" customWidth="1"/>
    <col min="9739" max="9739" width="14.42578125" style="1" customWidth="1"/>
    <col min="9740" max="9740" width="12.28515625" style="1" customWidth="1"/>
    <col min="9741" max="9741" width="9.28515625" style="1"/>
    <col min="9742" max="9742" width="14" style="1" customWidth="1"/>
    <col min="9743" max="9743" width="0" style="1" hidden="1" customWidth="1"/>
    <col min="9744" max="9744" width="14.7109375" style="1" customWidth="1"/>
    <col min="9745" max="9745" width="9.28515625" style="1"/>
    <col min="9746" max="9746" width="9.7109375" style="1" customWidth="1"/>
    <col min="9747" max="9752" width="0" style="1" hidden="1" customWidth="1"/>
    <col min="9753" max="9993" width="9.28515625" style="1"/>
    <col min="9994" max="9994" width="43.42578125" style="1" customWidth="1"/>
    <col min="9995" max="9995" width="14.42578125" style="1" customWidth="1"/>
    <col min="9996" max="9996" width="12.28515625" style="1" customWidth="1"/>
    <col min="9997" max="9997" width="9.28515625" style="1"/>
    <col min="9998" max="9998" width="14" style="1" customWidth="1"/>
    <col min="9999" max="9999" width="0" style="1" hidden="1" customWidth="1"/>
    <col min="10000" max="10000" width="14.7109375" style="1" customWidth="1"/>
    <col min="10001" max="10001" width="9.28515625" style="1"/>
    <col min="10002" max="10002" width="9.7109375" style="1" customWidth="1"/>
    <col min="10003" max="10008" width="0" style="1" hidden="1" customWidth="1"/>
    <col min="10009" max="10249" width="9.28515625" style="1"/>
    <col min="10250" max="10250" width="43.42578125" style="1" customWidth="1"/>
    <col min="10251" max="10251" width="14.42578125" style="1" customWidth="1"/>
    <col min="10252" max="10252" width="12.28515625" style="1" customWidth="1"/>
    <col min="10253" max="10253" width="9.28515625" style="1"/>
    <col min="10254" max="10254" width="14" style="1" customWidth="1"/>
    <col min="10255" max="10255" width="0" style="1" hidden="1" customWidth="1"/>
    <col min="10256" max="10256" width="14.7109375" style="1" customWidth="1"/>
    <col min="10257" max="10257" width="9.28515625" style="1"/>
    <col min="10258" max="10258" width="9.7109375" style="1" customWidth="1"/>
    <col min="10259" max="10264" width="0" style="1" hidden="1" customWidth="1"/>
    <col min="10265" max="10505" width="9.28515625" style="1"/>
    <col min="10506" max="10506" width="43.42578125" style="1" customWidth="1"/>
    <col min="10507" max="10507" width="14.42578125" style="1" customWidth="1"/>
    <col min="10508" max="10508" width="12.28515625" style="1" customWidth="1"/>
    <col min="10509" max="10509" width="9.28515625" style="1"/>
    <col min="10510" max="10510" width="14" style="1" customWidth="1"/>
    <col min="10511" max="10511" width="0" style="1" hidden="1" customWidth="1"/>
    <col min="10512" max="10512" width="14.7109375" style="1" customWidth="1"/>
    <col min="10513" max="10513" width="9.28515625" style="1"/>
    <col min="10514" max="10514" width="9.7109375" style="1" customWidth="1"/>
    <col min="10515" max="10520" width="0" style="1" hidden="1" customWidth="1"/>
    <col min="10521" max="10761" width="9.28515625" style="1"/>
    <col min="10762" max="10762" width="43.42578125" style="1" customWidth="1"/>
    <col min="10763" max="10763" width="14.42578125" style="1" customWidth="1"/>
    <col min="10764" max="10764" width="12.28515625" style="1" customWidth="1"/>
    <col min="10765" max="10765" width="9.28515625" style="1"/>
    <col min="10766" max="10766" width="14" style="1" customWidth="1"/>
    <col min="10767" max="10767" width="0" style="1" hidden="1" customWidth="1"/>
    <col min="10768" max="10768" width="14.7109375" style="1" customWidth="1"/>
    <col min="10769" max="10769" width="9.28515625" style="1"/>
    <col min="10770" max="10770" width="9.7109375" style="1" customWidth="1"/>
    <col min="10771" max="10776" width="0" style="1" hidden="1" customWidth="1"/>
    <col min="10777" max="11017" width="9.28515625" style="1"/>
    <col min="11018" max="11018" width="43.42578125" style="1" customWidth="1"/>
    <col min="11019" max="11019" width="14.42578125" style="1" customWidth="1"/>
    <col min="11020" max="11020" width="12.28515625" style="1" customWidth="1"/>
    <col min="11021" max="11021" width="9.28515625" style="1"/>
    <col min="11022" max="11022" width="14" style="1" customWidth="1"/>
    <col min="11023" max="11023" width="0" style="1" hidden="1" customWidth="1"/>
    <col min="11024" max="11024" width="14.7109375" style="1" customWidth="1"/>
    <col min="11025" max="11025" width="9.28515625" style="1"/>
    <col min="11026" max="11026" width="9.7109375" style="1" customWidth="1"/>
    <col min="11027" max="11032" width="0" style="1" hidden="1" customWidth="1"/>
    <col min="11033" max="11273" width="9.28515625" style="1"/>
    <col min="11274" max="11274" width="43.42578125" style="1" customWidth="1"/>
    <col min="11275" max="11275" width="14.42578125" style="1" customWidth="1"/>
    <col min="11276" max="11276" width="12.28515625" style="1" customWidth="1"/>
    <col min="11277" max="11277" width="9.28515625" style="1"/>
    <col min="11278" max="11278" width="14" style="1" customWidth="1"/>
    <col min="11279" max="11279" width="0" style="1" hidden="1" customWidth="1"/>
    <col min="11280" max="11280" width="14.7109375" style="1" customWidth="1"/>
    <col min="11281" max="11281" width="9.28515625" style="1"/>
    <col min="11282" max="11282" width="9.7109375" style="1" customWidth="1"/>
    <col min="11283" max="11288" width="0" style="1" hidden="1" customWidth="1"/>
    <col min="11289" max="11529" width="9.28515625" style="1"/>
    <col min="11530" max="11530" width="43.42578125" style="1" customWidth="1"/>
    <col min="11531" max="11531" width="14.42578125" style="1" customWidth="1"/>
    <col min="11532" max="11532" width="12.28515625" style="1" customWidth="1"/>
    <col min="11533" max="11533" width="9.28515625" style="1"/>
    <col min="11534" max="11534" width="14" style="1" customWidth="1"/>
    <col min="11535" max="11535" width="0" style="1" hidden="1" customWidth="1"/>
    <col min="11536" max="11536" width="14.7109375" style="1" customWidth="1"/>
    <col min="11537" max="11537" width="9.28515625" style="1"/>
    <col min="11538" max="11538" width="9.7109375" style="1" customWidth="1"/>
    <col min="11539" max="11544" width="0" style="1" hidden="1" customWidth="1"/>
    <col min="11545" max="11785" width="9.28515625" style="1"/>
    <col min="11786" max="11786" width="43.42578125" style="1" customWidth="1"/>
    <col min="11787" max="11787" width="14.42578125" style="1" customWidth="1"/>
    <col min="11788" max="11788" width="12.28515625" style="1" customWidth="1"/>
    <col min="11789" max="11789" width="9.28515625" style="1"/>
    <col min="11790" max="11790" width="14" style="1" customWidth="1"/>
    <col min="11791" max="11791" width="0" style="1" hidden="1" customWidth="1"/>
    <col min="11792" max="11792" width="14.7109375" style="1" customWidth="1"/>
    <col min="11793" max="11793" width="9.28515625" style="1"/>
    <col min="11794" max="11794" width="9.7109375" style="1" customWidth="1"/>
    <col min="11795" max="11800" width="0" style="1" hidden="1" customWidth="1"/>
    <col min="11801" max="12041" width="9.28515625" style="1"/>
    <col min="12042" max="12042" width="43.42578125" style="1" customWidth="1"/>
    <col min="12043" max="12043" width="14.42578125" style="1" customWidth="1"/>
    <col min="12044" max="12044" width="12.28515625" style="1" customWidth="1"/>
    <col min="12045" max="12045" width="9.28515625" style="1"/>
    <col min="12046" max="12046" width="14" style="1" customWidth="1"/>
    <col min="12047" max="12047" width="0" style="1" hidden="1" customWidth="1"/>
    <col min="12048" max="12048" width="14.7109375" style="1" customWidth="1"/>
    <col min="12049" max="12049" width="9.28515625" style="1"/>
    <col min="12050" max="12050" width="9.7109375" style="1" customWidth="1"/>
    <col min="12051" max="12056" width="0" style="1" hidden="1" customWidth="1"/>
    <col min="12057" max="12297" width="9.28515625" style="1"/>
    <col min="12298" max="12298" width="43.42578125" style="1" customWidth="1"/>
    <col min="12299" max="12299" width="14.42578125" style="1" customWidth="1"/>
    <col min="12300" max="12300" width="12.28515625" style="1" customWidth="1"/>
    <col min="12301" max="12301" width="9.28515625" style="1"/>
    <col min="12302" max="12302" width="14" style="1" customWidth="1"/>
    <col min="12303" max="12303" width="0" style="1" hidden="1" customWidth="1"/>
    <col min="12304" max="12304" width="14.7109375" style="1" customWidth="1"/>
    <col min="12305" max="12305" width="9.28515625" style="1"/>
    <col min="12306" max="12306" width="9.7109375" style="1" customWidth="1"/>
    <col min="12307" max="12312" width="0" style="1" hidden="1" customWidth="1"/>
    <col min="12313" max="12553" width="9.28515625" style="1"/>
    <col min="12554" max="12554" width="43.42578125" style="1" customWidth="1"/>
    <col min="12555" max="12555" width="14.42578125" style="1" customWidth="1"/>
    <col min="12556" max="12556" width="12.28515625" style="1" customWidth="1"/>
    <col min="12557" max="12557" width="9.28515625" style="1"/>
    <col min="12558" max="12558" width="14" style="1" customWidth="1"/>
    <col min="12559" max="12559" width="0" style="1" hidden="1" customWidth="1"/>
    <col min="12560" max="12560" width="14.7109375" style="1" customWidth="1"/>
    <col min="12561" max="12561" width="9.28515625" style="1"/>
    <col min="12562" max="12562" width="9.7109375" style="1" customWidth="1"/>
    <col min="12563" max="12568" width="0" style="1" hidden="1" customWidth="1"/>
    <col min="12569" max="12809" width="9.28515625" style="1"/>
    <col min="12810" max="12810" width="43.42578125" style="1" customWidth="1"/>
    <col min="12811" max="12811" width="14.42578125" style="1" customWidth="1"/>
    <col min="12812" max="12812" width="12.28515625" style="1" customWidth="1"/>
    <col min="12813" max="12813" width="9.28515625" style="1"/>
    <col min="12814" max="12814" width="14" style="1" customWidth="1"/>
    <col min="12815" max="12815" width="0" style="1" hidden="1" customWidth="1"/>
    <col min="12816" max="12816" width="14.7109375" style="1" customWidth="1"/>
    <col min="12817" max="12817" width="9.28515625" style="1"/>
    <col min="12818" max="12818" width="9.7109375" style="1" customWidth="1"/>
    <col min="12819" max="12824" width="0" style="1" hidden="1" customWidth="1"/>
    <col min="12825" max="13065" width="9.28515625" style="1"/>
    <col min="13066" max="13066" width="43.42578125" style="1" customWidth="1"/>
    <col min="13067" max="13067" width="14.42578125" style="1" customWidth="1"/>
    <col min="13068" max="13068" width="12.28515625" style="1" customWidth="1"/>
    <col min="13069" max="13069" width="9.28515625" style="1"/>
    <col min="13070" max="13070" width="14" style="1" customWidth="1"/>
    <col min="13071" max="13071" width="0" style="1" hidden="1" customWidth="1"/>
    <col min="13072" max="13072" width="14.7109375" style="1" customWidth="1"/>
    <col min="13073" max="13073" width="9.28515625" style="1"/>
    <col min="13074" max="13074" width="9.7109375" style="1" customWidth="1"/>
    <col min="13075" max="13080" width="0" style="1" hidden="1" customWidth="1"/>
    <col min="13081" max="13321" width="9.28515625" style="1"/>
    <col min="13322" max="13322" width="43.42578125" style="1" customWidth="1"/>
    <col min="13323" max="13323" width="14.42578125" style="1" customWidth="1"/>
    <col min="13324" max="13324" width="12.28515625" style="1" customWidth="1"/>
    <col min="13325" max="13325" width="9.28515625" style="1"/>
    <col min="13326" max="13326" width="14" style="1" customWidth="1"/>
    <col min="13327" max="13327" width="0" style="1" hidden="1" customWidth="1"/>
    <col min="13328" max="13328" width="14.7109375" style="1" customWidth="1"/>
    <col min="13329" max="13329" width="9.28515625" style="1"/>
    <col min="13330" max="13330" width="9.7109375" style="1" customWidth="1"/>
    <col min="13331" max="13336" width="0" style="1" hidden="1" customWidth="1"/>
    <col min="13337" max="13577" width="9.28515625" style="1"/>
    <col min="13578" max="13578" width="43.42578125" style="1" customWidth="1"/>
    <col min="13579" max="13579" width="14.42578125" style="1" customWidth="1"/>
    <col min="13580" max="13580" width="12.28515625" style="1" customWidth="1"/>
    <col min="13581" max="13581" width="9.28515625" style="1"/>
    <col min="13582" max="13582" width="14" style="1" customWidth="1"/>
    <col min="13583" max="13583" width="0" style="1" hidden="1" customWidth="1"/>
    <col min="13584" max="13584" width="14.7109375" style="1" customWidth="1"/>
    <col min="13585" max="13585" width="9.28515625" style="1"/>
    <col min="13586" max="13586" width="9.7109375" style="1" customWidth="1"/>
    <col min="13587" max="13592" width="0" style="1" hidden="1" customWidth="1"/>
    <col min="13593" max="13833" width="9.28515625" style="1"/>
    <col min="13834" max="13834" width="43.42578125" style="1" customWidth="1"/>
    <col min="13835" max="13835" width="14.42578125" style="1" customWidth="1"/>
    <col min="13836" max="13836" width="12.28515625" style="1" customWidth="1"/>
    <col min="13837" max="13837" width="9.28515625" style="1"/>
    <col min="13838" max="13838" width="14" style="1" customWidth="1"/>
    <col min="13839" max="13839" width="0" style="1" hidden="1" customWidth="1"/>
    <col min="13840" max="13840" width="14.7109375" style="1" customWidth="1"/>
    <col min="13841" max="13841" width="9.28515625" style="1"/>
    <col min="13842" max="13842" width="9.7109375" style="1" customWidth="1"/>
    <col min="13843" max="13848" width="0" style="1" hidden="1" customWidth="1"/>
    <col min="13849" max="14089" width="9.28515625" style="1"/>
    <col min="14090" max="14090" width="43.42578125" style="1" customWidth="1"/>
    <col min="14091" max="14091" width="14.42578125" style="1" customWidth="1"/>
    <col min="14092" max="14092" width="12.28515625" style="1" customWidth="1"/>
    <col min="14093" max="14093" width="9.28515625" style="1"/>
    <col min="14094" max="14094" width="14" style="1" customWidth="1"/>
    <col min="14095" max="14095" width="0" style="1" hidden="1" customWidth="1"/>
    <col min="14096" max="14096" width="14.7109375" style="1" customWidth="1"/>
    <col min="14097" max="14097" width="9.28515625" style="1"/>
    <col min="14098" max="14098" width="9.7109375" style="1" customWidth="1"/>
    <col min="14099" max="14104" width="0" style="1" hidden="1" customWidth="1"/>
    <col min="14105" max="14345" width="9.28515625" style="1"/>
    <col min="14346" max="14346" width="43.42578125" style="1" customWidth="1"/>
    <col min="14347" max="14347" width="14.42578125" style="1" customWidth="1"/>
    <col min="14348" max="14348" width="12.28515625" style="1" customWidth="1"/>
    <col min="14349" max="14349" width="9.28515625" style="1"/>
    <col min="14350" max="14350" width="14" style="1" customWidth="1"/>
    <col min="14351" max="14351" width="0" style="1" hidden="1" customWidth="1"/>
    <col min="14352" max="14352" width="14.7109375" style="1" customWidth="1"/>
    <col min="14353" max="14353" width="9.28515625" style="1"/>
    <col min="14354" max="14354" width="9.7109375" style="1" customWidth="1"/>
    <col min="14355" max="14360" width="0" style="1" hidden="1" customWidth="1"/>
    <col min="14361" max="14601" width="9.28515625" style="1"/>
    <col min="14602" max="14602" width="43.42578125" style="1" customWidth="1"/>
    <col min="14603" max="14603" width="14.42578125" style="1" customWidth="1"/>
    <col min="14604" max="14604" width="12.28515625" style="1" customWidth="1"/>
    <col min="14605" max="14605" width="9.28515625" style="1"/>
    <col min="14606" max="14606" width="14" style="1" customWidth="1"/>
    <col min="14607" max="14607" width="0" style="1" hidden="1" customWidth="1"/>
    <col min="14608" max="14608" width="14.7109375" style="1" customWidth="1"/>
    <col min="14609" max="14609" width="9.28515625" style="1"/>
    <col min="14610" max="14610" width="9.7109375" style="1" customWidth="1"/>
    <col min="14611" max="14616" width="0" style="1" hidden="1" customWidth="1"/>
    <col min="14617" max="14857" width="9.28515625" style="1"/>
    <col min="14858" max="14858" width="43.42578125" style="1" customWidth="1"/>
    <col min="14859" max="14859" width="14.42578125" style="1" customWidth="1"/>
    <col min="14860" max="14860" width="12.28515625" style="1" customWidth="1"/>
    <col min="14861" max="14861" width="9.28515625" style="1"/>
    <col min="14862" max="14862" width="14" style="1" customWidth="1"/>
    <col min="14863" max="14863" width="0" style="1" hidden="1" customWidth="1"/>
    <col min="14864" max="14864" width="14.7109375" style="1" customWidth="1"/>
    <col min="14865" max="14865" width="9.28515625" style="1"/>
    <col min="14866" max="14866" width="9.7109375" style="1" customWidth="1"/>
    <col min="14867" max="14872" width="0" style="1" hidden="1" customWidth="1"/>
    <col min="14873" max="15113" width="9.28515625" style="1"/>
    <col min="15114" max="15114" width="43.42578125" style="1" customWidth="1"/>
    <col min="15115" max="15115" width="14.42578125" style="1" customWidth="1"/>
    <col min="15116" max="15116" width="12.28515625" style="1" customWidth="1"/>
    <col min="15117" max="15117" width="9.28515625" style="1"/>
    <col min="15118" max="15118" width="14" style="1" customWidth="1"/>
    <col min="15119" max="15119" width="0" style="1" hidden="1" customWidth="1"/>
    <col min="15120" max="15120" width="14.7109375" style="1" customWidth="1"/>
    <col min="15121" max="15121" width="9.28515625" style="1"/>
    <col min="15122" max="15122" width="9.7109375" style="1" customWidth="1"/>
    <col min="15123" max="15128" width="0" style="1" hidden="1" customWidth="1"/>
    <col min="15129" max="15369" width="9.28515625" style="1"/>
    <col min="15370" max="15370" width="43.42578125" style="1" customWidth="1"/>
    <col min="15371" max="15371" width="14.42578125" style="1" customWidth="1"/>
    <col min="15372" max="15372" width="12.28515625" style="1" customWidth="1"/>
    <col min="15373" max="15373" width="9.28515625" style="1"/>
    <col min="15374" max="15374" width="14" style="1" customWidth="1"/>
    <col min="15375" max="15375" width="0" style="1" hidden="1" customWidth="1"/>
    <col min="15376" max="15376" width="14.7109375" style="1" customWidth="1"/>
    <col min="15377" max="15377" width="9.28515625" style="1"/>
    <col min="15378" max="15378" width="9.7109375" style="1" customWidth="1"/>
    <col min="15379" max="15384" width="0" style="1" hidden="1" customWidth="1"/>
    <col min="15385" max="15625" width="9.28515625" style="1"/>
    <col min="15626" max="15626" width="43.42578125" style="1" customWidth="1"/>
    <col min="15627" max="15627" width="14.42578125" style="1" customWidth="1"/>
    <col min="15628" max="15628" width="12.28515625" style="1" customWidth="1"/>
    <col min="15629" max="15629" width="9.28515625" style="1"/>
    <col min="15630" max="15630" width="14" style="1" customWidth="1"/>
    <col min="15631" max="15631" width="0" style="1" hidden="1" customWidth="1"/>
    <col min="15632" max="15632" width="14.7109375" style="1" customWidth="1"/>
    <col min="15633" max="15633" width="9.28515625" style="1"/>
    <col min="15634" max="15634" width="9.7109375" style="1" customWidth="1"/>
    <col min="15635" max="15640" width="0" style="1" hidden="1" customWidth="1"/>
    <col min="15641" max="15881" width="9.28515625" style="1"/>
    <col min="15882" max="15882" width="43.42578125" style="1" customWidth="1"/>
    <col min="15883" max="15883" width="14.42578125" style="1" customWidth="1"/>
    <col min="15884" max="15884" width="12.28515625" style="1" customWidth="1"/>
    <col min="15885" max="15885" width="9.28515625" style="1"/>
    <col min="15886" max="15886" width="14" style="1" customWidth="1"/>
    <col min="15887" max="15887" width="0" style="1" hidden="1" customWidth="1"/>
    <col min="15888" max="15888" width="14.7109375" style="1" customWidth="1"/>
    <col min="15889" max="15889" width="9.28515625" style="1"/>
    <col min="15890" max="15890" width="9.7109375" style="1" customWidth="1"/>
    <col min="15891" max="15896" width="0" style="1" hidden="1" customWidth="1"/>
    <col min="15897" max="16137" width="9.28515625" style="1"/>
    <col min="16138" max="16138" width="43.42578125" style="1" customWidth="1"/>
    <col min="16139" max="16139" width="14.42578125" style="1" customWidth="1"/>
    <col min="16140" max="16140" width="12.28515625" style="1" customWidth="1"/>
    <col min="16141" max="16141" width="9.28515625" style="1"/>
    <col min="16142" max="16142" width="14" style="1" customWidth="1"/>
    <col min="16143" max="16143" width="0" style="1" hidden="1" customWidth="1"/>
    <col min="16144" max="16144" width="14.7109375" style="1" customWidth="1"/>
    <col min="16145" max="16145" width="9.28515625" style="1"/>
    <col min="16146" max="16146" width="9.7109375" style="1" customWidth="1"/>
    <col min="16147" max="16152" width="0" style="1" hidden="1" customWidth="1"/>
    <col min="16153" max="16384" width="9.28515625" style="1"/>
  </cols>
  <sheetData>
    <row r="1" spans="10:29">
      <c r="J1" s="13"/>
      <c r="K1" s="13"/>
      <c r="L1" s="13"/>
      <c r="M1" s="13"/>
      <c r="N1" s="13"/>
      <c r="O1" s="13"/>
      <c r="P1" s="13"/>
      <c r="Q1" s="13"/>
      <c r="R1" s="13"/>
    </row>
    <row r="2" spans="10:29" ht="15">
      <c r="J2" s="44" t="s">
        <v>71</v>
      </c>
      <c r="K2" s="44"/>
      <c r="L2" s="44"/>
      <c r="M2" s="44"/>
      <c r="N2" s="44"/>
      <c r="O2" s="44"/>
      <c r="P2" s="44"/>
      <c r="Q2" s="44"/>
      <c r="R2" s="44"/>
      <c r="U2" s="1" t="s">
        <v>0</v>
      </c>
    </row>
    <row r="3" spans="10:29" ht="25.5">
      <c r="J3" s="45"/>
      <c r="K3" s="19" t="s">
        <v>1</v>
      </c>
      <c r="L3" s="19" t="s">
        <v>2</v>
      </c>
      <c r="M3" s="19" t="s">
        <v>24</v>
      </c>
      <c r="N3" s="19" t="s">
        <v>25</v>
      </c>
      <c r="O3" s="19"/>
      <c r="P3" s="33" t="s">
        <v>16</v>
      </c>
      <c r="Q3" s="33" t="s">
        <v>24</v>
      </c>
      <c r="R3" s="33" t="s">
        <v>23</v>
      </c>
      <c r="S3" s="2"/>
      <c r="T3" s="2" t="s">
        <v>5</v>
      </c>
      <c r="U3" s="2" t="s">
        <v>3</v>
      </c>
      <c r="V3" s="2" t="s">
        <v>4</v>
      </c>
      <c r="W3" s="3" t="s">
        <v>6</v>
      </c>
      <c r="X3" s="3" t="s">
        <v>7</v>
      </c>
    </row>
    <row r="4" spans="10:29" ht="15.75" thickBot="1">
      <c r="J4" s="136" t="s">
        <v>8</v>
      </c>
      <c r="K4" s="102"/>
      <c r="L4" s="103"/>
      <c r="M4" s="103"/>
      <c r="N4" s="103"/>
      <c r="O4" s="137"/>
      <c r="P4" s="141"/>
      <c r="Q4" s="142"/>
      <c r="R4" s="143"/>
      <c r="S4" s="12"/>
      <c r="T4" s="5"/>
      <c r="U4" s="5"/>
      <c r="V4" s="5"/>
      <c r="W4" s="5" t="s">
        <v>9</v>
      </c>
      <c r="X4" s="6"/>
      <c r="AC4" s="17"/>
    </row>
    <row r="5" spans="10:29" ht="45">
      <c r="J5" s="107" t="s">
        <v>34</v>
      </c>
      <c r="K5" s="31" t="s">
        <v>10</v>
      </c>
      <c r="L5" s="24">
        <v>2.88</v>
      </c>
      <c r="M5" s="28"/>
      <c r="N5" s="28">
        <f>L5*M5</f>
        <v>0</v>
      </c>
      <c r="O5" s="108"/>
      <c r="P5" s="144"/>
      <c r="Q5" s="98"/>
      <c r="R5" s="145"/>
      <c r="S5" s="12"/>
      <c r="T5" s="5"/>
      <c r="U5" s="5"/>
      <c r="V5" s="5"/>
      <c r="W5" s="5" t="s">
        <v>11</v>
      </c>
      <c r="X5" s="5"/>
    </row>
    <row r="6" spans="10:29" ht="60">
      <c r="J6" s="109" t="s">
        <v>27</v>
      </c>
      <c r="K6" s="31" t="s">
        <v>10</v>
      </c>
      <c r="L6" s="24">
        <v>3.96</v>
      </c>
      <c r="M6" s="28"/>
      <c r="N6" s="28">
        <f>L6*M6</f>
        <v>0</v>
      </c>
      <c r="O6" s="104"/>
      <c r="P6" s="144"/>
      <c r="Q6" s="98"/>
      <c r="R6" s="145"/>
      <c r="S6" s="12"/>
      <c r="T6" s="5"/>
      <c r="U6" s="5"/>
      <c r="V6" s="5"/>
      <c r="W6" s="5" t="s">
        <v>12</v>
      </c>
      <c r="X6" s="5"/>
    </row>
    <row r="7" spans="10:29" ht="60">
      <c r="J7" s="109" t="s">
        <v>17</v>
      </c>
      <c r="K7" s="31" t="s">
        <v>10</v>
      </c>
      <c r="L7" s="24">
        <v>2.64</v>
      </c>
      <c r="M7" s="28"/>
      <c r="N7" s="28">
        <f>L7*M7</f>
        <v>0</v>
      </c>
      <c r="O7" s="104"/>
      <c r="P7" s="146"/>
      <c r="Q7" s="99"/>
      <c r="R7" s="147"/>
      <c r="S7" s="12"/>
      <c r="T7" s="5"/>
      <c r="U7" s="5"/>
      <c r="V7" s="5"/>
      <c r="W7" s="5"/>
      <c r="X7" s="5"/>
      <c r="Y7" s="10"/>
    </row>
    <row r="8" spans="10:29" ht="23.25" customHeight="1">
      <c r="J8" s="110" t="s">
        <v>69</v>
      </c>
      <c r="K8" s="31" t="s">
        <v>13</v>
      </c>
      <c r="L8" s="24">
        <v>140</v>
      </c>
      <c r="M8" s="28"/>
      <c r="N8" s="28">
        <f>L8*M8</f>
        <v>0</v>
      </c>
      <c r="O8" s="104"/>
      <c r="P8" s="146">
        <f>PRODUCT(P7*1)</f>
        <v>0</v>
      </c>
      <c r="Q8" s="99"/>
      <c r="R8" s="147">
        <f>P8*Q8</f>
        <v>0</v>
      </c>
      <c r="S8" s="12"/>
      <c r="T8" s="5"/>
      <c r="U8" s="5"/>
      <c r="V8" s="5"/>
      <c r="W8" s="5"/>
      <c r="X8" s="5"/>
    </row>
    <row r="9" spans="10:29" ht="15.75">
      <c r="J9" s="135" t="s">
        <v>70</v>
      </c>
      <c r="K9" s="54" t="s">
        <v>21</v>
      </c>
      <c r="L9" s="55">
        <v>1</v>
      </c>
      <c r="M9" s="55"/>
      <c r="N9" s="34">
        <f>L9*M9</f>
        <v>0</v>
      </c>
      <c r="O9" s="105"/>
      <c r="P9" s="148">
        <v>106.8</v>
      </c>
      <c r="Q9" s="101">
        <v>1608</v>
      </c>
      <c r="R9" s="149">
        <f>P9*Q9</f>
        <v>171734.39999999999</v>
      </c>
      <c r="S9" s="97"/>
      <c r="T9" s="14"/>
      <c r="U9" s="14"/>
      <c r="V9" s="14"/>
      <c r="W9" s="14"/>
      <c r="X9" s="14"/>
      <c r="Y9" s="15"/>
      <c r="Z9"/>
      <c r="AA9"/>
      <c r="AB9"/>
    </row>
    <row r="10" spans="10:29" ht="15.75">
      <c r="J10" s="135"/>
      <c r="K10" s="54"/>
      <c r="L10" s="55"/>
      <c r="M10" s="55"/>
      <c r="N10" s="34"/>
      <c r="O10" s="105"/>
      <c r="P10" s="148"/>
      <c r="Q10" s="101"/>
      <c r="R10" s="149"/>
      <c r="S10" s="97"/>
      <c r="T10" s="14"/>
      <c r="U10" s="14"/>
      <c r="V10" s="14"/>
      <c r="W10" s="14"/>
      <c r="X10" s="14"/>
      <c r="Y10" s="15"/>
      <c r="Z10" s="18"/>
      <c r="AA10" s="18"/>
      <c r="AB10" s="18"/>
    </row>
    <row r="11" spans="10:29" ht="15.75">
      <c r="J11" s="111" t="s">
        <v>28</v>
      </c>
      <c r="K11" s="54"/>
      <c r="L11" s="55"/>
      <c r="M11" s="55"/>
      <c r="N11" s="34"/>
      <c r="O11" s="105"/>
      <c r="P11" s="148"/>
      <c r="Q11" s="101"/>
      <c r="R11" s="149"/>
      <c r="S11" s="97"/>
      <c r="T11" s="14"/>
      <c r="U11" s="14"/>
      <c r="V11" s="14"/>
      <c r="W11" s="14"/>
      <c r="X11" s="14"/>
      <c r="Y11" s="15"/>
      <c r="Z11"/>
      <c r="AA11"/>
      <c r="AB11"/>
    </row>
    <row r="12" spans="10:29" ht="15.75">
      <c r="J12" s="111" t="s">
        <v>29</v>
      </c>
      <c r="K12" s="54"/>
      <c r="L12" s="55"/>
      <c r="M12" s="55"/>
      <c r="N12" s="34"/>
      <c r="O12" s="105"/>
      <c r="P12" s="148"/>
      <c r="Q12" s="101"/>
      <c r="R12" s="149"/>
      <c r="S12" s="97"/>
      <c r="T12" s="14"/>
      <c r="U12" s="14"/>
      <c r="V12" s="14"/>
      <c r="W12" s="14"/>
      <c r="X12" s="14"/>
      <c r="Y12" s="15"/>
      <c r="Z12"/>
      <c r="AA12"/>
      <c r="AB12"/>
    </row>
    <row r="13" spans="10:29" ht="15.75">
      <c r="J13" s="111" t="s">
        <v>30</v>
      </c>
      <c r="K13" s="54"/>
      <c r="L13" s="55"/>
      <c r="M13" s="55"/>
      <c r="N13" s="34"/>
      <c r="O13" s="105"/>
      <c r="P13" s="148"/>
      <c r="Q13" s="101"/>
      <c r="R13" s="149"/>
      <c r="S13" s="97"/>
      <c r="T13" s="14"/>
      <c r="U13" s="14"/>
      <c r="V13" s="14"/>
      <c r="W13" s="14"/>
      <c r="X13" s="14"/>
      <c r="Y13" s="15"/>
      <c r="Z13"/>
      <c r="AA13"/>
      <c r="AB13"/>
    </row>
    <row r="14" spans="10:29" ht="15.75">
      <c r="J14" s="111" t="s">
        <v>31</v>
      </c>
      <c r="K14" s="54"/>
      <c r="L14" s="55"/>
      <c r="M14" s="55"/>
      <c r="N14" s="34"/>
      <c r="O14" s="105"/>
      <c r="P14" s="148"/>
      <c r="Q14" s="101"/>
      <c r="R14" s="149"/>
      <c r="S14" s="97"/>
      <c r="T14" s="14"/>
      <c r="U14" s="14"/>
      <c r="V14" s="14"/>
      <c r="W14" s="14"/>
      <c r="X14" s="14"/>
      <c r="Y14" s="15"/>
      <c r="Z14"/>
      <c r="AA14"/>
      <c r="AB14"/>
    </row>
    <row r="15" spans="10:29" ht="15.75">
      <c r="J15" s="111" t="s">
        <v>32</v>
      </c>
      <c r="K15" s="54"/>
      <c r="L15" s="55"/>
      <c r="M15" s="55"/>
      <c r="N15" s="34"/>
      <c r="O15" s="105"/>
      <c r="P15" s="148"/>
      <c r="Q15" s="101"/>
      <c r="R15" s="149"/>
      <c r="S15" s="97"/>
      <c r="T15" s="14"/>
      <c r="U15" s="14"/>
      <c r="V15" s="14"/>
      <c r="W15" s="14"/>
      <c r="X15" s="14"/>
      <c r="Y15" s="15"/>
      <c r="Z15"/>
      <c r="AA15"/>
      <c r="AB15"/>
    </row>
    <row r="16" spans="10:29" ht="15.75">
      <c r="J16" s="111" t="s">
        <v>33</v>
      </c>
      <c r="K16" s="58"/>
      <c r="L16" s="58"/>
      <c r="M16" s="58"/>
      <c r="N16" s="58"/>
      <c r="O16" s="106"/>
      <c r="P16" s="148"/>
      <c r="Q16" s="101"/>
      <c r="R16" s="149"/>
      <c r="S16" s="97"/>
      <c r="T16" s="14"/>
      <c r="U16" s="14"/>
      <c r="V16" s="14"/>
      <c r="W16" s="14"/>
      <c r="X16" s="14"/>
      <c r="Y16" s="15"/>
      <c r="Z16"/>
      <c r="AA16"/>
      <c r="AB16"/>
    </row>
    <row r="17" spans="10:29" ht="15">
      <c r="J17" s="134" t="s">
        <v>14</v>
      </c>
      <c r="K17" s="46"/>
      <c r="L17" s="24"/>
      <c r="M17" s="28"/>
      <c r="N17" s="28"/>
      <c r="O17" s="104"/>
      <c r="P17" s="146"/>
      <c r="Q17" s="100"/>
      <c r="R17" s="150"/>
      <c r="S17" s="12"/>
      <c r="T17" s="5"/>
      <c r="U17" s="5"/>
      <c r="V17" s="5"/>
      <c r="W17" s="5"/>
      <c r="X17" s="5"/>
      <c r="AC17" s="9"/>
    </row>
    <row r="18" spans="10:29" ht="90" customHeight="1">
      <c r="J18" s="109" t="s">
        <v>65</v>
      </c>
      <c r="K18" s="31" t="s">
        <v>10</v>
      </c>
      <c r="L18" s="24">
        <v>6.02</v>
      </c>
      <c r="M18" s="28"/>
      <c r="N18" s="28">
        <f t="shared" ref="N18:N21" si="0">L18*M18</f>
        <v>0</v>
      </c>
      <c r="O18" s="104"/>
      <c r="P18" s="146"/>
      <c r="Q18" s="100"/>
      <c r="R18" s="147"/>
      <c r="S18" s="12"/>
      <c r="T18" s="5"/>
      <c r="U18" s="5"/>
      <c r="V18" s="5"/>
      <c r="W18" s="5"/>
      <c r="X18" s="5"/>
      <c r="Z18" s="8"/>
    </row>
    <row r="19" spans="10:29" ht="60">
      <c r="J19" s="109" t="s">
        <v>18</v>
      </c>
      <c r="K19" s="31" t="s">
        <v>10</v>
      </c>
      <c r="L19" s="24">
        <v>0.41</v>
      </c>
      <c r="M19" s="28"/>
      <c r="N19" s="28">
        <f t="shared" si="0"/>
        <v>0</v>
      </c>
      <c r="O19" s="104"/>
      <c r="P19" s="146"/>
      <c r="Q19" s="100"/>
      <c r="R19" s="147"/>
      <c r="S19" s="12"/>
      <c r="T19" s="5"/>
      <c r="U19" s="5"/>
      <c r="V19" s="5"/>
      <c r="W19" s="5"/>
      <c r="X19" s="5"/>
      <c r="Z19" s="8"/>
    </row>
    <row r="20" spans="10:29" ht="15">
      <c r="J20" s="110" t="s">
        <v>38</v>
      </c>
      <c r="K20" s="31" t="s">
        <v>13</v>
      </c>
      <c r="L20" s="24">
        <v>210</v>
      </c>
      <c r="M20" s="28"/>
      <c r="N20" s="28">
        <f t="shared" si="0"/>
        <v>0</v>
      </c>
      <c r="O20" s="104"/>
      <c r="P20" s="146"/>
      <c r="Q20" s="100"/>
      <c r="R20" s="147"/>
      <c r="S20" s="12"/>
      <c r="T20" s="5"/>
      <c r="U20" s="5"/>
      <c r="V20" s="5"/>
      <c r="W20" s="5"/>
      <c r="X20" s="5"/>
    </row>
    <row r="21" spans="10:29" ht="15">
      <c r="J21" s="110" t="s">
        <v>19</v>
      </c>
      <c r="K21" s="31" t="s">
        <v>20</v>
      </c>
      <c r="L21" s="24">
        <v>5</v>
      </c>
      <c r="M21" s="28"/>
      <c r="N21" s="28">
        <f t="shared" si="0"/>
        <v>0</v>
      </c>
      <c r="O21" s="104"/>
      <c r="P21" s="146"/>
      <c r="Q21" s="100"/>
      <c r="R21" s="147"/>
      <c r="S21" s="12"/>
      <c r="T21" s="5"/>
      <c r="U21" s="5"/>
      <c r="V21" s="5"/>
      <c r="W21" s="5"/>
      <c r="X21" s="5"/>
    </row>
    <row r="22" spans="10:29" ht="60.75" customHeight="1" thickBot="1">
      <c r="J22" s="112" t="s">
        <v>61</v>
      </c>
      <c r="K22" s="113" t="s">
        <v>62</v>
      </c>
      <c r="L22" s="114">
        <v>1</v>
      </c>
      <c r="M22" s="114"/>
      <c r="N22" s="114"/>
      <c r="O22" s="106"/>
      <c r="P22" s="151"/>
      <c r="Q22" s="152"/>
      <c r="R22" s="153"/>
      <c r="S22" s="12"/>
      <c r="T22" s="5"/>
      <c r="U22" s="5"/>
      <c r="V22" s="5"/>
      <c r="W22" s="5"/>
      <c r="X22" s="5"/>
      <c r="Y22" s="10"/>
      <c r="Z22" s="43"/>
      <c r="AA22" s="43"/>
    </row>
    <row r="23" spans="10:29" ht="16.5" thickBot="1">
      <c r="J23" s="130" t="s">
        <v>40</v>
      </c>
      <c r="K23" s="131"/>
      <c r="L23" s="132"/>
      <c r="M23" s="132"/>
      <c r="N23" s="132"/>
      <c r="O23" s="133"/>
      <c r="P23" s="138"/>
      <c r="Q23" s="139"/>
      <c r="R23" s="140"/>
      <c r="S23" s="12"/>
      <c r="T23" s="16"/>
      <c r="U23" s="16"/>
      <c r="V23" s="16"/>
      <c r="W23" s="16"/>
      <c r="X23" s="16"/>
      <c r="Y23" s="10"/>
      <c r="Z23" s="20"/>
      <c r="AA23" s="20"/>
    </row>
    <row r="24" spans="10:29" ht="15">
      <c r="J24" s="74" t="s">
        <v>64</v>
      </c>
      <c r="K24" s="74" t="s">
        <v>41</v>
      </c>
      <c r="L24" s="75">
        <v>1</v>
      </c>
      <c r="M24" s="76"/>
      <c r="N24" s="76">
        <f>L24*M24</f>
        <v>0</v>
      </c>
      <c r="O24" s="35"/>
      <c r="P24" s="75">
        <v>14.96</v>
      </c>
      <c r="Q24" s="115">
        <v>800</v>
      </c>
      <c r="R24" s="76">
        <f>P24*Q24</f>
        <v>11968</v>
      </c>
      <c r="S24" s="16"/>
      <c r="T24" s="16"/>
      <c r="U24" s="16"/>
      <c r="V24" s="16"/>
      <c r="W24" s="16"/>
      <c r="X24" s="16"/>
      <c r="Y24" s="10"/>
      <c r="Z24" s="20"/>
      <c r="AA24" s="20"/>
    </row>
    <row r="25" spans="10:29" ht="66.75" customHeight="1">
      <c r="J25" s="48"/>
      <c r="K25" s="48"/>
      <c r="L25" s="61"/>
      <c r="M25" s="39"/>
      <c r="N25" s="39"/>
      <c r="O25" s="31"/>
      <c r="P25" s="61"/>
      <c r="Q25" s="62"/>
      <c r="R25" s="39"/>
      <c r="S25" s="16"/>
      <c r="T25" s="16"/>
      <c r="U25" s="16"/>
      <c r="V25" s="16"/>
      <c r="W25" s="16"/>
      <c r="X25" s="16"/>
      <c r="Y25" s="10"/>
      <c r="Z25" s="20"/>
      <c r="AA25" s="20"/>
    </row>
    <row r="26" spans="10:29" ht="15">
      <c r="J26" s="47" t="s">
        <v>42</v>
      </c>
      <c r="K26" s="47" t="s">
        <v>39</v>
      </c>
      <c r="L26" s="59">
        <v>1</v>
      </c>
      <c r="M26" s="38"/>
      <c r="N26" s="38">
        <f>L26*M26</f>
        <v>0</v>
      </c>
      <c r="O26" s="31"/>
      <c r="P26" s="50">
        <v>1</v>
      </c>
      <c r="Q26" s="60">
        <v>2800</v>
      </c>
      <c r="R26" s="38">
        <f>P26*Q26</f>
        <v>2800</v>
      </c>
      <c r="S26" s="16"/>
      <c r="T26" s="16"/>
      <c r="U26" s="16"/>
      <c r="V26" s="16"/>
      <c r="W26" s="16"/>
      <c r="X26" s="16"/>
      <c r="Y26" s="10"/>
      <c r="Z26" s="20"/>
      <c r="AA26" s="20"/>
    </row>
    <row r="27" spans="10:29" ht="15">
      <c r="J27" s="48"/>
      <c r="K27" s="48"/>
      <c r="L27" s="61"/>
      <c r="M27" s="39"/>
      <c r="N27" s="39"/>
      <c r="O27" s="31"/>
      <c r="P27" s="51"/>
      <c r="Q27" s="62"/>
      <c r="R27" s="39"/>
      <c r="S27" s="16"/>
      <c r="T27" s="16"/>
      <c r="U27" s="16"/>
      <c r="V27" s="16"/>
      <c r="W27" s="16"/>
      <c r="X27" s="16"/>
      <c r="Y27" s="10"/>
      <c r="Z27" s="20"/>
      <c r="AA27" s="20"/>
    </row>
    <row r="28" spans="10:29" ht="45">
      <c r="J28" s="30" t="s">
        <v>63</v>
      </c>
      <c r="K28" s="31" t="s">
        <v>43</v>
      </c>
      <c r="L28" s="24">
        <f>P28*0.2</f>
        <v>20.420000000000002</v>
      </c>
      <c r="M28" s="28"/>
      <c r="N28" s="28">
        <f t="shared" ref="N28:N37" si="1">L28*M28</f>
        <v>0</v>
      </c>
      <c r="O28" s="31"/>
      <c r="P28" s="25">
        <v>102.1</v>
      </c>
      <c r="Q28" s="29">
        <v>100</v>
      </c>
      <c r="R28" s="28">
        <f t="shared" ref="R28:R42" si="2">P28*Q28</f>
        <v>10210</v>
      </c>
      <c r="S28" s="16"/>
      <c r="T28" s="16"/>
      <c r="U28" s="16"/>
      <c r="V28" s="16"/>
      <c r="W28" s="16"/>
      <c r="X28" s="16"/>
      <c r="Y28" s="10"/>
      <c r="Z28" s="20"/>
      <c r="AA28" s="20"/>
    </row>
    <row r="29" spans="10:29" ht="30">
      <c r="J29" s="30" t="s">
        <v>74</v>
      </c>
      <c r="K29" s="30" t="s">
        <v>41</v>
      </c>
      <c r="L29" s="24">
        <f>P29*1.2</f>
        <v>122.51999999999998</v>
      </c>
      <c r="M29" s="28"/>
      <c r="N29" s="28">
        <f t="shared" si="1"/>
        <v>0</v>
      </c>
      <c r="O29" s="31"/>
      <c r="P29" s="25">
        <v>102.1</v>
      </c>
      <c r="Q29" s="29">
        <v>30</v>
      </c>
      <c r="R29" s="28">
        <f t="shared" si="2"/>
        <v>3063</v>
      </c>
      <c r="S29" s="16"/>
      <c r="T29" s="16"/>
      <c r="U29" s="16"/>
      <c r="V29" s="16"/>
      <c r="W29" s="16"/>
      <c r="X29" s="16"/>
      <c r="Y29" s="10"/>
      <c r="Z29" s="20"/>
      <c r="AA29" s="20"/>
    </row>
    <row r="30" spans="10:29" ht="37.5" customHeight="1">
      <c r="J30" s="30" t="s">
        <v>66</v>
      </c>
      <c r="K30" s="31" t="s">
        <v>43</v>
      </c>
      <c r="L30" s="24">
        <f>P30*0.2</f>
        <v>18.84</v>
      </c>
      <c r="M30" s="28"/>
      <c r="N30" s="28">
        <f t="shared" si="1"/>
        <v>0</v>
      </c>
      <c r="O30" s="31"/>
      <c r="P30" s="25">
        <v>94.2</v>
      </c>
      <c r="Q30" s="29">
        <v>100</v>
      </c>
      <c r="R30" s="28">
        <f t="shared" si="2"/>
        <v>9420</v>
      </c>
      <c r="S30" s="16"/>
      <c r="T30" s="16"/>
      <c r="U30" s="16"/>
      <c r="V30" s="16"/>
      <c r="W30" s="16"/>
      <c r="X30" s="16"/>
      <c r="Y30" s="10"/>
      <c r="Z30" s="20"/>
      <c r="AA30" s="20"/>
    </row>
    <row r="31" spans="10:29" ht="30">
      <c r="J31" s="30" t="s">
        <v>75</v>
      </c>
      <c r="K31" s="30" t="s">
        <v>41</v>
      </c>
      <c r="L31" s="24">
        <f>PRODUCT((P31)*1.2)</f>
        <v>113.04</v>
      </c>
      <c r="M31" s="28"/>
      <c r="N31" s="28">
        <f t="shared" si="1"/>
        <v>0</v>
      </c>
      <c r="O31" s="31"/>
      <c r="P31" s="25">
        <f>PRODUCT(P30*1)</f>
        <v>94.2</v>
      </c>
      <c r="Q31" s="29">
        <v>30</v>
      </c>
      <c r="R31" s="28">
        <f t="shared" si="2"/>
        <v>2826</v>
      </c>
      <c r="S31" s="16"/>
      <c r="T31" s="16"/>
      <c r="U31" s="16"/>
      <c r="V31" s="16"/>
      <c r="W31" s="16"/>
      <c r="X31" s="16"/>
      <c r="Y31" s="10"/>
      <c r="Z31" s="20"/>
      <c r="AA31" s="20"/>
    </row>
    <row r="32" spans="10:29" ht="46.5" customHeight="1">
      <c r="J32" s="30" t="s">
        <v>67</v>
      </c>
      <c r="K32" s="31" t="s">
        <v>43</v>
      </c>
      <c r="L32" s="24">
        <f>PRODUCT(P32*0.3)</f>
        <v>30.629999999999995</v>
      </c>
      <c r="M32" s="28"/>
      <c r="N32" s="28">
        <f t="shared" si="1"/>
        <v>0</v>
      </c>
      <c r="O32" s="31"/>
      <c r="P32" s="25">
        <v>102.1</v>
      </c>
      <c r="Q32" s="29">
        <v>150</v>
      </c>
      <c r="R32" s="28">
        <f t="shared" si="2"/>
        <v>15315</v>
      </c>
      <c r="S32" s="16"/>
      <c r="T32" s="16"/>
      <c r="U32" s="16"/>
      <c r="V32" s="16"/>
      <c r="W32" s="16"/>
      <c r="X32" s="16"/>
      <c r="Y32" s="10"/>
      <c r="Z32" s="20"/>
      <c r="AA32" s="20"/>
    </row>
    <row r="33" spans="10:27" ht="30">
      <c r="J33" s="30" t="s">
        <v>76</v>
      </c>
      <c r="K33" s="30" t="s">
        <v>41</v>
      </c>
      <c r="L33" s="24">
        <f>PRODUCT(P33*1.2)</f>
        <v>122.51999999999998</v>
      </c>
      <c r="M33" s="28"/>
      <c r="N33" s="28">
        <f t="shared" si="1"/>
        <v>0</v>
      </c>
      <c r="O33" s="31"/>
      <c r="P33" s="25">
        <f>PRODUCT(P32*1)</f>
        <v>102.1</v>
      </c>
      <c r="Q33" s="29">
        <v>30</v>
      </c>
      <c r="R33" s="28">
        <f t="shared" si="2"/>
        <v>3063</v>
      </c>
      <c r="S33" s="16"/>
      <c r="T33" s="16"/>
      <c r="U33" s="16"/>
      <c r="V33" s="16"/>
      <c r="W33" s="16"/>
      <c r="X33" s="16"/>
      <c r="Y33" s="10"/>
      <c r="Z33" s="20"/>
      <c r="AA33" s="20"/>
    </row>
    <row r="34" spans="10:27" ht="15">
      <c r="J34" s="30" t="s">
        <v>19</v>
      </c>
      <c r="K34" s="30" t="s">
        <v>20</v>
      </c>
      <c r="L34" s="24">
        <v>10</v>
      </c>
      <c r="M34" s="28"/>
      <c r="N34" s="28">
        <f t="shared" si="1"/>
        <v>0</v>
      </c>
      <c r="O34" s="31"/>
      <c r="P34" s="25"/>
      <c r="Q34" s="29"/>
      <c r="R34" s="28"/>
      <c r="S34" s="16"/>
      <c r="T34" s="16"/>
      <c r="U34" s="16"/>
      <c r="V34" s="16"/>
      <c r="W34" s="16"/>
      <c r="X34" s="16"/>
      <c r="Y34" s="10"/>
      <c r="Z34" s="20"/>
      <c r="AA34" s="20"/>
    </row>
    <row r="35" spans="10:27" ht="15.75">
      <c r="J35" s="63" t="s">
        <v>58</v>
      </c>
      <c r="K35" s="64" t="s">
        <v>41</v>
      </c>
      <c r="L35" s="65">
        <f>P35*1.1</f>
        <v>102.30000000000001</v>
      </c>
      <c r="M35" s="26"/>
      <c r="N35" s="26">
        <f t="shared" si="1"/>
        <v>0</v>
      </c>
      <c r="O35" s="66"/>
      <c r="P35" s="67">
        <v>93</v>
      </c>
      <c r="Q35" s="27">
        <v>120</v>
      </c>
      <c r="R35" s="26">
        <f>P35*Q35</f>
        <v>11160</v>
      </c>
      <c r="S35" s="16"/>
      <c r="T35" s="16"/>
      <c r="U35" s="16"/>
      <c r="V35" s="16"/>
      <c r="W35" s="16"/>
      <c r="X35" s="16"/>
      <c r="Y35" s="10"/>
      <c r="Z35" s="20"/>
      <c r="AA35" s="20"/>
    </row>
    <row r="36" spans="10:27" ht="73.5" customHeight="1">
      <c r="J36" s="30" t="s">
        <v>68</v>
      </c>
      <c r="K36" s="30" t="s">
        <v>43</v>
      </c>
      <c r="L36" s="24">
        <f>PRODUCT(P36*0.018)</f>
        <v>1.2492000000000001</v>
      </c>
      <c r="M36" s="28"/>
      <c r="N36" s="28">
        <f t="shared" si="1"/>
        <v>0</v>
      </c>
      <c r="O36" s="31"/>
      <c r="P36" s="25">
        <v>69.400000000000006</v>
      </c>
      <c r="Q36" s="28">
        <v>150</v>
      </c>
      <c r="R36" s="28">
        <f>P36*Q36</f>
        <v>10410</v>
      </c>
      <c r="S36" s="16"/>
      <c r="T36" s="16"/>
      <c r="U36" s="16"/>
      <c r="V36" s="16"/>
      <c r="W36" s="16"/>
      <c r="X36" s="16"/>
      <c r="Y36" s="10"/>
      <c r="Z36" s="20"/>
      <c r="AA36" s="20"/>
    </row>
    <row r="37" spans="10:27" ht="15.75">
      <c r="J37" s="68" t="s">
        <v>59</v>
      </c>
      <c r="K37" s="69" t="s">
        <v>43</v>
      </c>
      <c r="L37" s="69">
        <f>PRODUCT(P37*0.1)</f>
        <v>6.9400000000000013</v>
      </c>
      <c r="M37" s="70"/>
      <c r="N37" s="70">
        <f t="shared" si="1"/>
        <v>0</v>
      </c>
      <c r="O37" s="54"/>
      <c r="P37" s="70">
        <f>PRODUCT(P36*1)</f>
        <v>69.400000000000006</v>
      </c>
      <c r="Q37" s="70">
        <v>50</v>
      </c>
      <c r="R37" s="70">
        <f t="shared" si="2"/>
        <v>3470.0000000000005</v>
      </c>
      <c r="S37" s="16"/>
      <c r="T37" s="16"/>
      <c r="U37" s="16"/>
      <c r="V37" s="16"/>
      <c r="W37" s="16"/>
      <c r="X37" s="16"/>
      <c r="Y37" s="10"/>
      <c r="Z37" s="20"/>
      <c r="AA37" s="20"/>
    </row>
    <row r="38" spans="10:27" ht="15">
      <c r="J38" s="68"/>
      <c r="K38" s="69"/>
      <c r="L38" s="69"/>
      <c r="M38" s="70"/>
      <c r="N38" s="70"/>
      <c r="O38" s="31"/>
      <c r="P38" s="70"/>
      <c r="Q38" s="70"/>
      <c r="R38" s="70"/>
      <c r="S38" s="16"/>
      <c r="T38" s="16"/>
      <c r="U38" s="16"/>
      <c r="V38" s="16"/>
      <c r="W38" s="16"/>
      <c r="X38" s="16"/>
      <c r="Y38" s="10"/>
      <c r="Z38" s="20"/>
      <c r="AA38" s="20"/>
    </row>
    <row r="39" spans="10:27" ht="15">
      <c r="J39" s="30" t="s">
        <v>73</v>
      </c>
      <c r="K39" s="30" t="s">
        <v>41</v>
      </c>
      <c r="L39" s="24">
        <f>PRODUCT(P39*1.2)</f>
        <v>166.56</v>
      </c>
      <c r="M39" s="28"/>
      <c r="N39" s="28">
        <f>L39*M39</f>
        <v>0</v>
      </c>
      <c r="O39" s="31"/>
      <c r="P39" s="25">
        <f>SUM(P37+P38)*2</f>
        <v>138.80000000000001</v>
      </c>
      <c r="Q39" s="29">
        <v>20</v>
      </c>
      <c r="R39" s="28">
        <f t="shared" si="2"/>
        <v>2776</v>
      </c>
      <c r="S39" s="16"/>
      <c r="T39" s="16"/>
      <c r="U39" s="16"/>
      <c r="V39" s="16"/>
      <c r="W39" s="16"/>
      <c r="X39" s="16"/>
      <c r="Y39" s="10"/>
      <c r="Z39" s="20"/>
      <c r="AA39" s="20"/>
    </row>
    <row r="40" spans="10:27" ht="45">
      <c r="J40" s="30" t="s">
        <v>44</v>
      </c>
      <c r="K40" s="30" t="s">
        <v>43</v>
      </c>
      <c r="L40" s="24">
        <f>PRODUCT(P40*0.0092)</f>
        <v>0.85560000000000003</v>
      </c>
      <c r="M40" s="28"/>
      <c r="N40" s="28">
        <f>L40*M40</f>
        <v>0</v>
      </c>
      <c r="O40" s="31"/>
      <c r="P40" s="25">
        <v>93</v>
      </c>
      <c r="Q40" s="29">
        <v>50</v>
      </c>
      <c r="R40" s="28">
        <f t="shared" si="2"/>
        <v>4650</v>
      </c>
      <c r="S40" s="16"/>
      <c r="T40" s="16"/>
      <c r="U40" s="16"/>
      <c r="V40" s="16"/>
      <c r="W40" s="16"/>
      <c r="X40" s="16"/>
      <c r="Y40" s="10"/>
      <c r="Z40" s="20"/>
      <c r="AA40" s="20"/>
    </row>
    <row r="41" spans="10:27" ht="60">
      <c r="J41" s="30" t="s">
        <v>45</v>
      </c>
      <c r="K41" s="30" t="s">
        <v>43</v>
      </c>
      <c r="L41" s="24">
        <f>PRODUCT(P41*0.0069)</f>
        <v>0.63549</v>
      </c>
      <c r="M41" s="28"/>
      <c r="N41" s="28">
        <f>L41*M41</f>
        <v>0</v>
      </c>
      <c r="O41" s="31"/>
      <c r="P41" s="25">
        <v>92.1</v>
      </c>
      <c r="Q41" s="29">
        <v>30</v>
      </c>
      <c r="R41" s="28">
        <f t="shared" si="2"/>
        <v>2763</v>
      </c>
      <c r="S41" s="16"/>
      <c r="T41" s="16"/>
      <c r="U41" s="16"/>
      <c r="V41" s="16"/>
      <c r="W41" s="16"/>
      <c r="X41" s="16"/>
      <c r="Y41" s="10"/>
      <c r="Z41" s="20"/>
      <c r="AA41" s="20"/>
    </row>
    <row r="42" spans="10:27" ht="45">
      <c r="J42" s="30" t="s">
        <v>46</v>
      </c>
      <c r="K42" s="30" t="s">
        <v>43</v>
      </c>
      <c r="L42" s="24">
        <f>PRODUCT(P42*0.0069)</f>
        <v>0.9190799999999999</v>
      </c>
      <c r="M42" s="28"/>
      <c r="N42" s="28">
        <f>L42*M42</f>
        <v>0</v>
      </c>
      <c r="O42" s="31"/>
      <c r="P42" s="25">
        <v>133.19999999999999</v>
      </c>
      <c r="Q42" s="29">
        <v>50</v>
      </c>
      <c r="R42" s="28">
        <f t="shared" si="2"/>
        <v>6659.9999999999991</v>
      </c>
      <c r="S42" s="16"/>
      <c r="T42" s="16"/>
      <c r="U42" s="16"/>
      <c r="V42" s="16"/>
      <c r="W42" s="16"/>
      <c r="X42" s="16"/>
      <c r="Y42" s="10"/>
      <c r="Z42" s="20"/>
      <c r="AA42" s="20"/>
    </row>
    <row r="43" spans="10:27" ht="15">
      <c r="J43" s="30"/>
      <c r="K43" s="30"/>
      <c r="L43" s="24"/>
      <c r="M43" s="28"/>
      <c r="N43" s="28"/>
      <c r="O43" s="31"/>
      <c r="P43" s="25"/>
      <c r="Q43" s="29"/>
      <c r="R43" s="28"/>
      <c r="S43" s="16"/>
      <c r="T43" s="16"/>
      <c r="U43" s="16"/>
      <c r="V43" s="16"/>
      <c r="W43" s="16"/>
      <c r="X43" s="16"/>
      <c r="Y43" s="10"/>
      <c r="Z43" s="20"/>
      <c r="AA43" s="20"/>
    </row>
    <row r="44" spans="10:27" ht="15.75">
      <c r="J44" s="117" t="s">
        <v>47</v>
      </c>
      <c r="K44" s="124"/>
      <c r="L44" s="125"/>
      <c r="M44" s="126"/>
      <c r="N44" s="126"/>
      <c r="O44" s="127"/>
      <c r="P44" s="128"/>
      <c r="Q44" s="129"/>
      <c r="R44" s="126"/>
      <c r="S44" s="16"/>
      <c r="T44" s="16"/>
      <c r="U44" s="16"/>
      <c r="V44" s="16"/>
      <c r="W44" s="16"/>
      <c r="X44" s="16"/>
      <c r="Y44" s="10"/>
      <c r="Z44" s="20"/>
      <c r="AA44" s="20"/>
    </row>
    <row r="45" spans="10:27" ht="30.75">
      <c r="J45" s="71" t="s">
        <v>77</v>
      </c>
      <c r="K45" s="30" t="s">
        <v>48</v>
      </c>
      <c r="L45" s="24">
        <f>P45*1.1</f>
        <v>146.52000000000001</v>
      </c>
      <c r="M45" s="28"/>
      <c r="N45" s="28">
        <f>L45*M45</f>
        <v>0</v>
      </c>
      <c r="O45" s="31"/>
      <c r="P45" s="25">
        <v>133.19999999999999</v>
      </c>
      <c r="Q45" s="29">
        <v>330</v>
      </c>
      <c r="R45" s="28">
        <f>P45*Q45</f>
        <v>43955.999999999993</v>
      </c>
      <c r="S45" s="16"/>
      <c r="T45" s="16"/>
      <c r="U45" s="16"/>
      <c r="V45" s="16"/>
      <c r="W45" s="16"/>
      <c r="X45" s="16"/>
      <c r="Y45" s="10"/>
      <c r="Z45" s="20"/>
      <c r="AA45" s="20"/>
    </row>
    <row r="46" spans="10:27" ht="30.75">
      <c r="J46" s="71" t="s">
        <v>78</v>
      </c>
      <c r="K46" s="30" t="s">
        <v>48</v>
      </c>
      <c r="L46" s="24">
        <f>PRODUCT(P46*1.05)</f>
        <v>92.4</v>
      </c>
      <c r="M46" s="28"/>
      <c r="N46" s="28">
        <f>L46*M46</f>
        <v>0</v>
      </c>
      <c r="O46" s="31"/>
      <c r="P46" s="25">
        <v>88</v>
      </c>
      <c r="Q46" s="29">
        <v>330</v>
      </c>
      <c r="R46" s="28">
        <f>P46*Q46</f>
        <v>29040</v>
      </c>
      <c r="S46" s="16"/>
      <c r="T46" s="16"/>
      <c r="U46" s="16"/>
      <c r="V46" s="16"/>
      <c r="W46" s="16"/>
      <c r="X46" s="16"/>
      <c r="Y46" s="10"/>
      <c r="Z46" s="20"/>
      <c r="AA46" s="20"/>
    </row>
    <row r="47" spans="10:27" ht="15.75">
      <c r="J47" s="63" t="s">
        <v>49</v>
      </c>
      <c r="K47" s="63" t="s">
        <v>50</v>
      </c>
      <c r="L47" s="65">
        <f>P47*1.1</f>
        <v>10.67</v>
      </c>
      <c r="M47" s="26"/>
      <c r="N47" s="26">
        <f>L47*M47</f>
        <v>0</v>
      </c>
      <c r="O47" s="66"/>
      <c r="P47" s="67">
        <v>9.6999999999999993</v>
      </c>
      <c r="Q47" s="27">
        <v>100</v>
      </c>
      <c r="R47" s="26">
        <f>P47*Q47</f>
        <v>969.99999999999989</v>
      </c>
      <c r="S47" s="16"/>
      <c r="T47" s="16"/>
      <c r="U47" s="16"/>
      <c r="V47" s="16"/>
      <c r="W47" s="16"/>
      <c r="X47" s="16"/>
      <c r="Y47" s="10"/>
      <c r="Z47" s="20"/>
      <c r="AA47" s="20"/>
    </row>
    <row r="48" spans="10:27" ht="15.75">
      <c r="J48" s="63" t="s">
        <v>51</v>
      </c>
      <c r="K48" s="63" t="s">
        <v>50</v>
      </c>
      <c r="L48" s="65">
        <f>PRODUCT(P48*1.1)</f>
        <v>53.900000000000006</v>
      </c>
      <c r="M48" s="26"/>
      <c r="N48" s="26">
        <f>L48*M48</f>
        <v>0</v>
      </c>
      <c r="O48" s="66"/>
      <c r="P48" s="67">
        <v>49</v>
      </c>
      <c r="Q48" s="27">
        <v>75</v>
      </c>
      <c r="R48" s="26">
        <f>P48*Q48</f>
        <v>3675</v>
      </c>
      <c r="S48" s="16"/>
      <c r="T48" s="16"/>
      <c r="U48" s="16"/>
      <c r="V48" s="16"/>
      <c r="W48" s="16"/>
      <c r="X48" s="16"/>
      <c r="Y48" s="10"/>
      <c r="Z48" s="20"/>
      <c r="AA48" s="20"/>
    </row>
    <row r="49" spans="10:32" ht="15">
      <c r="J49" s="72" t="s">
        <v>54</v>
      </c>
      <c r="K49" s="47" t="s">
        <v>48</v>
      </c>
      <c r="L49" s="59">
        <f>P49*1.12</f>
        <v>15.456000000000003</v>
      </c>
      <c r="M49" s="38"/>
      <c r="N49" s="38">
        <f>L49*M49</f>
        <v>0</v>
      </c>
      <c r="O49" s="31"/>
      <c r="P49" s="50">
        <v>13.8</v>
      </c>
      <c r="Q49" s="38">
        <v>400</v>
      </c>
      <c r="R49" s="38">
        <f>P49*Q49</f>
        <v>5520</v>
      </c>
      <c r="S49" s="16"/>
      <c r="T49" s="16"/>
      <c r="U49" s="16"/>
      <c r="V49" s="16"/>
      <c r="W49" s="16"/>
      <c r="X49" s="16"/>
      <c r="Y49" s="10"/>
      <c r="Z49" s="23"/>
      <c r="AA49" s="23"/>
    </row>
    <row r="50" spans="10:32" ht="15">
      <c r="J50" s="73"/>
      <c r="K50" s="74"/>
      <c r="L50" s="75"/>
      <c r="M50" s="76"/>
      <c r="N50" s="76"/>
      <c r="O50" s="31"/>
      <c r="P50" s="77"/>
      <c r="Q50" s="76"/>
      <c r="R50" s="76"/>
      <c r="S50" s="16"/>
      <c r="T50" s="16"/>
      <c r="U50" s="16"/>
      <c r="V50" s="16"/>
      <c r="W50" s="16"/>
      <c r="X50" s="16"/>
      <c r="Y50" s="10"/>
      <c r="Z50" s="23"/>
      <c r="AA50" s="23"/>
    </row>
    <row r="51" spans="10:32" ht="15">
      <c r="J51" s="78"/>
      <c r="K51" s="48"/>
      <c r="L51" s="61"/>
      <c r="M51" s="39"/>
      <c r="N51" s="39"/>
      <c r="O51" s="31"/>
      <c r="P51" s="51"/>
      <c r="Q51" s="39"/>
      <c r="R51" s="39"/>
      <c r="S51" s="16"/>
      <c r="T51" s="16"/>
      <c r="U51" s="16"/>
      <c r="V51" s="16"/>
      <c r="W51" s="16"/>
      <c r="X51" s="16"/>
      <c r="Y51" s="10"/>
      <c r="Z51" s="23"/>
      <c r="AA51" s="23"/>
    </row>
    <row r="52" spans="10:32" ht="15.75">
      <c r="J52" s="117" t="s">
        <v>52</v>
      </c>
      <c r="K52" s="118"/>
      <c r="L52" s="119"/>
      <c r="M52" s="120"/>
      <c r="N52" s="120"/>
      <c r="O52" s="121"/>
      <c r="P52" s="122"/>
      <c r="Q52" s="123"/>
      <c r="R52" s="120"/>
      <c r="S52" s="16"/>
      <c r="T52" s="16"/>
      <c r="U52" s="16"/>
      <c r="V52" s="16"/>
      <c r="W52" s="16"/>
      <c r="X52" s="16"/>
      <c r="Y52" s="10"/>
      <c r="Z52" s="21"/>
      <c r="AA52" s="21"/>
    </row>
    <row r="53" spans="10:32" ht="30">
      <c r="J53" s="30" t="s">
        <v>79</v>
      </c>
      <c r="K53" s="30" t="s">
        <v>48</v>
      </c>
      <c r="L53" s="24">
        <f>PRODUCT(P53*1.12)</f>
        <v>104.16000000000001</v>
      </c>
      <c r="M53" s="28"/>
      <c r="N53" s="28">
        <f t="shared" ref="N53:N60" si="3">L53*M53</f>
        <v>0</v>
      </c>
      <c r="O53" s="31"/>
      <c r="P53" s="24">
        <v>93</v>
      </c>
      <c r="Q53" s="28">
        <v>330</v>
      </c>
      <c r="R53" s="28">
        <f t="shared" ref="R53:R60" si="4">P53*Q53</f>
        <v>30690</v>
      </c>
      <c r="S53" s="16"/>
      <c r="T53" s="16"/>
      <c r="U53" s="16"/>
      <c r="V53" s="16"/>
      <c r="W53" s="16"/>
      <c r="X53" s="16"/>
      <c r="Y53" s="10"/>
      <c r="Z53" s="23"/>
      <c r="AA53" s="23"/>
    </row>
    <row r="54" spans="10:32" ht="15">
      <c r="J54" s="30" t="s">
        <v>55</v>
      </c>
      <c r="K54" s="30" t="s">
        <v>36</v>
      </c>
      <c r="L54" s="24">
        <f t="shared" ref="L54:L59" si="5">P54*1.1</f>
        <v>107.80000000000001</v>
      </c>
      <c r="M54" s="28"/>
      <c r="N54" s="28">
        <f t="shared" si="3"/>
        <v>0</v>
      </c>
      <c r="O54" s="31"/>
      <c r="P54" s="25">
        <v>98</v>
      </c>
      <c r="Q54" s="28">
        <v>20</v>
      </c>
      <c r="R54" s="28">
        <f t="shared" si="4"/>
        <v>1960</v>
      </c>
      <c r="S54" s="16"/>
      <c r="T54" s="16"/>
      <c r="U54" s="16"/>
      <c r="V54" s="16"/>
      <c r="W54" s="16"/>
      <c r="X54" s="16"/>
      <c r="Y54" s="10"/>
      <c r="Z54" s="23"/>
      <c r="AA54" s="23"/>
    </row>
    <row r="55" spans="10:32" ht="30">
      <c r="J55" s="30" t="s">
        <v>80</v>
      </c>
      <c r="K55" s="30" t="s">
        <v>48</v>
      </c>
      <c r="L55" s="24">
        <f t="shared" si="5"/>
        <v>253.99000000000004</v>
      </c>
      <c r="M55" s="28"/>
      <c r="N55" s="28">
        <f t="shared" si="3"/>
        <v>0</v>
      </c>
      <c r="O55" s="31"/>
      <c r="P55" s="25">
        <v>230.9</v>
      </c>
      <c r="Q55" s="28">
        <v>330</v>
      </c>
      <c r="R55" s="36">
        <f t="shared" si="4"/>
        <v>76197</v>
      </c>
      <c r="S55" s="16"/>
      <c r="T55" s="16"/>
      <c r="U55" s="16"/>
      <c r="V55" s="16"/>
      <c r="W55" s="16"/>
      <c r="X55" s="16"/>
      <c r="Y55" s="10"/>
      <c r="Z55" s="23"/>
      <c r="AA55" s="23"/>
    </row>
    <row r="56" spans="10:32" ht="15">
      <c r="J56" s="30" t="s">
        <v>56</v>
      </c>
      <c r="K56" s="30" t="s">
        <v>36</v>
      </c>
      <c r="L56" s="24">
        <f t="shared" si="5"/>
        <v>89.100000000000009</v>
      </c>
      <c r="M56" s="28"/>
      <c r="N56" s="28">
        <f t="shared" si="3"/>
        <v>0</v>
      </c>
      <c r="O56" s="31"/>
      <c r="P56" s="25">
        <v>81</v>
      </c>
      <c r="Q56" s="28">
        <v>20</v>
      </c>
      <c r="R56" s="28">
        <f t="shared" si="4"/>
        <v>1620</v>
      </c>
      <c r="S56" s="16"/>
      <c r="T56" s="16"/>
      <c r="U56" s="16"/>
      <c r="V56" s="16"/>
      <c r="W56" s="16"/>
      <c r="X56" s="16"/>
      <c r="Y56" s="10"/>
      <c r="Z56" s="23"/>
      <c r="AA56" s="23"/>
    </row>
    <row r="57" spans="10:32" ht="30">
      <c r="J57" s="30" t="s">
        <v>81</v>
      </c>
      <c r="K57" s="30" t="s">
        <v>48</v>
      </c>
      <c r="L57" s="24">
        <f t="shared" si="5"/>
        <v>5.83</v>
      </c>
      <c r="M57" s="28"/>
      <c r="N57" s="28">
        <f t="shared" si="3"/>
        <v>0</v>
      </c>
      <c r="O57" s="31"/>
      <c r="P57" s="25">
        <v>5.3</v>
      </c>
      <c r="Q57" s="28">
        <v>330</v>
      </c>
      <c r="R57" s="36">
        <f t="shared" si="4"/>
        <v>1749</v>
      </c>
      <c r="S57" s="16"/>
      <c r="T57" s="16"/>
      <c r="U57" s="16"/>
      <c r="V57" s="16"/>
      <c r="W57" s="16"/>
      <c r="X57" s="16"/>
      <c r="Y57" s="10"/>
      <c r="Z57" s="21"/>
      <c r="AA57" s="21"/>
    </row>
    <row r="58" spans="10:32" ht="15">
      <c r="J58" s="30" t="s">
        <v>60</v>
      </c>
      <c r="K58" s="30" t="s">
        <v>48</v>
      </c>
      <c r="L58" s="24">
        <f t="shared" si="5"/>
        <v>102.30000000000001</v>
      </c>
      <c r="M58" s="28"/>
      <c r="N58" s="28">
        <f t="shared" si="3"/>
        <v>0</v>
      </c>
      <c r="O58" s="31"/>
      <c r="P58" s="25">
        <v>93</v>
      </c>
      <c r="Q58" s="28">
        <v>250</v>
      </c>
      <c r="R58" s="36">
        <f t="shared" si="4"/>
        <v>23250</v>
      </c>
      <c r="S58" s="16"/>
      <c r="T58" s="16"/>
      <c r="U58" s="16"/>
      <c r="V58" s="16"/>
      <c r="W58" s="16"/>
      <c r="X58" s="16"/>
      <c r="Y58" s="10"/>
      <c r="Z58" s="32"/>
      <c r="AA58" s="32"/>
    </row>
    <row r="59" spans="10:32" ht="15">
      <c r="J59" s="30" t="s">
        <v>57</v>
      </c>
      <c r="K59" s="30" t="s">
        <v>36</v>
      </c>
      <c r="L59" s="24">
        <f t="shared" si="5"/>
        <v>96.800000000000011</v>
      </c>
      <c r="M59" s="28"/>
      <c r="N59" s="28">
        <f t="shared" si="3"/>
        <v>0</v>
      </c>
      <c r="O59" s="31"/>
      <c r="P59" s="25">
        <v>88</v>
      </c>
      <c r="Q59" s="28">
        <v>30</v>
      </c>
      <c r="R59" s="28">
        <f t="shared" si="4"/>
        <v>2640</v>
      </c>
      <c r="S59" s="16"/>
      <c r="T59" s="16"/>
      <c r="U59" s="16"/>
      <c r="V59" s="16"/>
      <c r="W59" s="16"/>
      <c r="X59" s="16"/>
      <c r="Y59" s="10"/>
      <c r="Z59" s="23"/>
      <c r="AA59" s="23"/>
    </row>
    <row r="60" spans="10:32" ht="15">
      <c r="J60" s="79" t="s">
        <v>53</v>
      </c>
      <c r="K60" s="80" t="s">
        <v>39</v>
      </c>
      <c r="L60" s="40">
        <v>5</v>
      </c>
      <c r="M60" s="40"/>
      <c r="N60" s="40">
        <f t="shared" si="3"/>
        <v>0</v>
      </c>
      <c r="O60" s="81"/>
      <c r="P60" s="56">
        <v>5</v>
      </c>
      <c r="Q60" s="40">
        <v>2400</v>
      </c>
      <c r="R60" s="40">
        <f t="shared" si="4"/>
        <v>12000</v>
      </c>
      <c r="S60" s="16"/>
      <c r="T60" s="16"/>
      <c r="U60" s="16"/>
      <c r="V60" s="16"/>
      <c r="W60" s="16"/>
      <c r="X60" s="16"/>
      <c r="Y60" s="10"/>
      <c r="Z60" s="22"/>
      <c r="AA60" s="22"/>
    </row>
    <row r="61" spans="10:32" ht="15">
      <c r="J61" s="82"/>
      <c r="K61" s="83"/>
      <c r="L61" s="42"/>
      <c r="M61" s="42"/>
      <c r="N61" s="42"/>
      <c r="O61" s="81"/>
      <c r="P61" s="57"/>
      <c r="Q61" s="41"/>
      <c r="R61" s="41"/>
      <c r="S61" s="16"/>
      <c r="T61" s="16"/>
      <c r="U61" s="16"/>
      <c r="V61" s="16"/>
      <c r="W61" s="16"/>
      <c r="X61" s="16"/>
      <c r="Y61" s="10"/>
      <c r="Z61" s="22"/>
      <c r="AA61" s="22"/>
    </row>
    <row r="62" spans="10:32" ht="45">
      <c r="J62" s="30" t="s">
        <v>72</v>
      </c>
      <c r="K62" s="63"/>
      <c r="L62" s="65"/>
      <c r="M62" s="26"/>
      <c r="N62" s="26"/>
      <c r="O62" s="116"/>
      <c r="P62" s="67">
        <v>2</v>
      </c>
      <c r="Q62" s="27">
        <v>8700</v>
      </c>
      <c r="R62" s="28">
        <f>P62*Q62</f>
        <v>17400</v>
      </c>
      <c r="S62" s="12"/>
      <c r="T62" s="16"/>
      <c r="U62" s="16"/>
      <c r="V62" s="16"/>
      <c r="W62" s="16"/>
      <c r="X62" s="16"/>
      <c r="AF62" s="7"/>
    </row>
    <row r="63" spans="10:32" ht="15">
      <c r="J63" s="35" t="s">
        <v>35</v>
      </c>
      <c r="K63" s="35" t="s">
        <v>36</v>
      </c>
      <c r="L63" s="84">
        <v>33</v>
      </c>
      <c r="M63" s="37"/>
      <c r="N63" s="37">
        <f t="shared" ref="N63:N64" si="6">L63*M63</f>
        <v>0</v>
      </c>
      <c r="O63" s="49"/>
      <c r="P63" s="25">
        <v>33</v>
      </c>
      <c r="Q63" s="29">
        <v>400</v>
      </c>
      <c r="R63" s="28">
        <f>P63*Q63</f>
        <v>13200</v>
      </c>
      <c r="S63" s="12"/>
      <c r="T63" s="16"/>
      <c r="U63" s="16"/>
      <c r="V63" s="16"/>
      <c r="W63" s="16"/>
      <c r="X63" s="16"/>
      <c r="AF63" s="7"/>
    </row>
    <row r="64" spans="10:32" ht="15">
      <c r="J64" s="31" t="s">
        <v>37</v>
      </c>
      <c r="K64" s="31" t="s">
        <v>36</v>
      </c>
      <c r="L64" s="24">
        <v>26</v>
      </c>
      <c r="M64" s="28"/>
      <c r="N64" s="28">
        <f t="shared" si="6"/>
        <v>0</v>
      </c>
      <c r="O64" s="49"/>
      <c r="P64" s="25">
        <v>27</v>
      </c>
      <c r="Q64" s="29">
        <v>100</v>
      </c>
      <c r="R64" s="28">
        <f>P64*Q64</f>
        <v>2700</v>
      </c>
      <c r="S64" s="12"/>
      <c r="T64" s="16"/>
      <c r="U64" s="16"/>
      <c r="V64" s="16"/>
      <c r="W64" s="16"/>
      <c r="X64" s="16"/>
      <c r="AF64" s="7"/>
    </row>
    <row r="65" spans="10:32" ht="15">
      <c r="J65" s="30"/>
      <c r="K65" s="30"/>
      <c r="L65" s="24"/>
      <c r="M65" s="28"/>
      <c r="N65" s="28"/>
      <c r="O65" s="31"/>
      <c r="P65" s="52"/>
      <c r="Q65" s="53"/>
      <c r="R65" s="37"/>
      <c r="S65" s="16"/>
      <c r="T65" s="16"/>
      <c r="U65" s="16"/>
      <c r="V65" s="16"/>
      <c r="W65" s="16"/>
      <c r="X65" s="16"/>
      <c r="AF65" s="7"/>
    </row>
    <row r="66" spans="10:32" ht="15.75">
      <c r="J66" s="160" t="s">
        <v>22</v>
      </c>
      <c r="K66" s="154"/>
      <c r="L66" s="155"/>
      <c r="M66" s="156"/>
      <c r="N66" s="157">
        <f>SUM(N4:N65)</f>
        <v>0</v>
      </c>
      <c r="O66" s="158"/>
      <c r="P66" s="158"/>
      <c r="Q66" s="159"/>
      <c r="R66" s="157">
        <f>SUM(R4:R65)</f>
        <v>538855.4</v>
      </c>
      <c r="S66" s="5"/>
      <c r="T66" s="5"/>
      <c r="U66" s="5"/>
      <c r="V66" s="5"/>
      <c r="W66" s="5"/>
      <c r="X66" s="5"/>
    </row>
    <row r="67" spans="10:32" ht="15">
      <c r="J67" s="63"/>
      <c r="K67" s="63"/>
      <c r="L67" s="65"/>
      <c r="M67" s="26"/>
      <c r="N67" s="26"/>
      <c r="O67" s="66"/>
      <c r="P67" s="67"/>
      <c r="Q67" s="27"/>
      <c r="R67" s="26"/>
      <c r="S67" s="5"/>
      <c r="T67" s="5"/>
      <c r="U67" s="5"/>
      <c r="V67" s="5"/>
      <c r="W67" s="5"/>
      <c r="X67" s="5"/>
    </row>
    <row r="68" spans="10:32" hidden="1">
      <c r="J68" s="85"/>
      <c r="K68" s="85"/>
      <c r="L68" s="86"/>
      <c r="M68" s="87"/>
      <c r="N68" s="87"/>
      <c r="O68" s="85"/>
      <c r="P68" s="85"/>
      <c r="Q68" s="87"/>
      <c r="R68" s="87"/>
      <c r="S68" s="5"/>
      <c r="T68" s="5"/>
      <c r="U68" s="5"/>
      <c r="V68" s="5"/>
      <c r="W68" s="5"/>
      <c r="X68" s="5"/>
      <c r="Y68" s="10"/>
    </row>
    <row r="69" spans="10:32" hidden="1">
      <c r="J69" s="88" t="s">
        <v>26</v>
      </c>
      <c r="K69" s="88"/>
      <c r="L69" s="89"/>
      <c r="M69" s="90"/>
      <c r="N69" s="90"/>
      <c r="O69" s="88"/>
      <c r="P69" s="88"/>
      <c r="Q69" s="90"/>
      <c r="R69" s="90"/>
      <c r="S69" s="5"/>
      <c r="T69" s="5"/>
      <c r="U69" s="5"/>
      <c r="V69" s="5"/>
      <c r="W69" s="5"/>
      <c r="X69" s="5"/>
      <c r="Z69" s="10"/>
    </row>
    <row r="70" spans="10:32" ht="15" hidden="1" customHeight="1" thickBot="1">
      <c r="J70" s="91"/>
      <c r="K70" s="92"/>
      <c r="L70" s="92"/>
      <c r="M70" s="93" t="s">
        <v>15</v>
      </c>
      <c r="N70" s="92"/>
      <c r="O70" s="92"/>
      <c r="P70" s="92"/>
      <c r="Q70" s="94">
        <f>SUM(R68:R69)</f>
        <v>0</v>
      </c>
      <c r="R70" s="95"/>
      <c r="S70" s="5"/>
      <c r="T70" s="5"/>
      <c r="U70" s="5"/>
      <c r="V70" s="5"/>
      <c r="W70" s="5"/>
      <c r="X70" s="5"/>
      <c r="Z70" s="10"/>
    </row>
    <row r="71" spans="10:32">
      <c r="J71" s="96"/>
      <c r="K71" s="96"/>
      <c r="L71" s="96"/>
      <c r="M71" s="96"/>
      <c r="N71" s="96"/>
      <c r="O71" s="96"/>
      <c r="P71" s="96"/>
      <c r="Q71" s="96"/>
      <c r="R71" s="96"/>
      <c r="S71" s="11"/>
      <c r="T71" s="5"/>
      <c r="U71" s="4"/>
      <c r="V71" s="4"/>
      <c r="W71" s="5"/>
      <c r="X71" s="5"/>
    </row>
    <row r="72" spans="10:32">
      <c r="S72" s="4"/>
      <c r="T72" s="4"/>
      <c r="U72" s="4"/>
      <c r="V72" s="4"/>
      <c r="W72" s="5"/>
      <c r="X72" s="5"/>
    </row>
    <row r="73" spans="10:32">
      <c r="S73" s="4"/>
      <c r="T73" s="4"/>
      <c r="U73" s="4"/>
      <c r="V73" s="4"/>
      <c r="W73" s="5"/>
      <c r="X73" s="5"/>
    </row>
    <row r="74" spans="10:32">
      <c r="S74" s="4"/>
      <c r="T74" s="4"/>
      <c r="U74" s="4"/>
      <c r="V74" s="4"/>
      <c r="W74" s="5"/>
      <c r="X74" s="5"/>
    </row>
    <row r="75" spans="10:32">
      <c r="S75" s="4"/>
      <c r="T75" s="4"/>
      <c r="U75" s="4"/>
      <c r="V75" s="4"/>
      <c r="W75" s="5"/>
      <c r="X75" s="5"/>
    </row>
    <row r="76" spans="10:32">
      <c r="S76" s="4"/>
      <c r="T76" s="4"/>
      <c r="U76" s="4"/>
      <c r="V76" s="4"/>
      <c r="W76" s="5"/>
      <c r="X76" s="5"/>
    </row>
    <row r="77" spans="10:32">
      <c r="S77" s="4"/>
      <c r="T77" s="4"/>
      <c r="U77" s="4"/>
      <c r="V77" s="4"/>
      <c r="W77" s="5"/>
      <c r="X77" s="5"/>
    </row>
    <row r="78" spans="10:32">
      <c r="S78" s="4"/>
      <c r="T78" s="4"/>
      <c r="U78" s="4"/>
      <c r="V78" s="4"/>
      <c r="W78" s="5"/>
      <c r="X78" s="5"/>
    </row>
    <row r="79" spans="10:32">
      <c r="S79" s="4"/>
      <c r="T79" s="4"/>
      <c r="U79" s="4"/>
      <c r="V79" s="4"/>
      <c r="W79" s="5"/>
      <c r="X79" s="5"/>
    </row>
    <row r="80" spans="10:32">
      <c r="S80" s="4"/>
      <c r="T80" s="4"/>
      <c r="U80" s="4"/>
      <c r="V80" s="4"/>
      <c r="W80" s="5"/>
      <c r="X80" s="5"/>
    </row>
    <row r="81" spans="19:24">
      <c r="S81" s="4"/>
      <c r="T81" s="4"/>
      <c r="U81" s="4"/>
      <c r="V81" s="4"/>
      <c r="W81" s="5"/>
      <c r="X81" s="5"/>
    </row>
    <row r="82" spans="19:24">
      <c r="S82" s="4"/>
      <c r="T82" s="4"/>
      <c r="U82" s="4"/>
      <c r="V82" s="4"/>
      <c r="W82" s="5"/>
      <c r="X82" s="5"/>
    </row>
    <row r="83" spans="19:24">
      <c r="S83" s="4"/>
      <c r="T83" s="4"/>
      <c r="U83" s="4"/>
      <c r="V83" s="4"/>
      <c r="W83" s="5"/>
      <c r="X83" s="5"/>
    </row>
    <row r="84" spans="19:24">
      <c r="T84" s="4"/>
    </row>
  </sheetData>
  <mergeCells count="50">
    <mergeCell ref="P49:P51"/>
    <mergeCell ref="Q49:Q51"/>
    <mergeCell ref="R49:R51"/>
    <mergeCell ref="J49:J51"/>
    <mergeCell ref="K49:K51"/>
    <mergeCell ref="L49:L51"/>
    <mergeCell ref="M49:M51"/>
    <mergeCell ref="N49:N51"/>
    <mergeCell ref="Z22:AA22"/>
    <mergeCell ref="J2:R2"/>
    <mergeCell ref="J9:J10"/>
    <mergeCell ref="P5:P6"/>
    <mergeCell ref="Q5:Q6"/>
    <mergeCell ref="R5:R6"/>
    <mergeCell ref="Q70:R70"/>
    <mergeCell ref="P9:P16"/>
    <mergeCell ref="Q9:Q16"/>
    <mergeCell ref="R9:R16"/>
    <mergeCell ref="P24:P25"/>
    <mergeCell ref="Q24:Q25"/>
    <mergeCell ref="R24:R25"/>
    <mergeCell ref="P26:P27"/>
    <mergeCell ref="Q26:Q27"/>
    <mergeCell ref="R26:R27"/>
    <mergeCell ref="P37:P38"/>
    <mergeCell ref="Q37:Q38"/>
    <mergeCell ref="R37:R38"/>
    <mergeCell ref="P60:P61"/>
    <mergeCell ref="Q60:Q61"/>
    <mergeCell ref="J24:J25"/>
    <mergeCell ref="K24:K25"/>
    <mergeCell ref="L24:L25"/>
    <mergeCell ref="M24:M25"/>
    <mergeCell ref="N24:N25"/>
    <mergeCell ref="J26:J27"/>
    <mergeCell ref="K26:K27"/>
    <mergeCell ref="L26:L27"/>
    <mergeCell ref="M26:M27"/>
    <mergeCell ref="N26:N27"/>
    <mergeCell ref="J37:J38"/>
    <mergeCell ref="K37:K38"/>
    <mergeCell ref="L37:L38"/>
    <mergeCell ref="M37:M38"/>
    <mergeCell ref="N37:N38"/>
    <mergeCell ref="R60:R61"/>
    <mergeCell ref="J60:J61"/>
    <mergeCell ref="K60:K61"/>
    <mergeCell ref="L60:L61"/>
    <mergeCell ref="M60:M61"/>
    <mergeCell ref="N60:N6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2020-08-20T17:07:36Z</dcterms:modified>
</cp:coreProperties>
</file>